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URBANISMO\PAVIMENTAÇÕES\PAVIMENTAÇÃO RUBÃO\Dona Clara\Licitação\"/>
    </mc:Choice>
  </mc:AlternateContent>
  <bookViews>
    <workbookView xWindow="0" yWindow="0" windowWidth="24000" windowHeight="9735" tabRatio="303"/>
  </bookViews>
  <sheets>
    <sheet name="Orçamento" sheetId="2" r:id="rId1"/>
    <sheet name="Cronograma" sheetId="3" r:id="rId2"/>
    <sheet name="QCI" sheetId="4" r:id="rId3"/>
  </sheets>
  <definedNames>
    <definedName name="_xlnm.Print_Area" localSheetId="0">Orçamento!$A$1:$I$61</definedName>
  </definedNames>
  <calcPr calcId="152511"/>
</workbook>
</file>

<file path=xl/calcChain.xml><?xml version="1.0" encoding="utf-8"?>
<calcChain xmlns="http://schemas.openxmlformats.org/spreadsheetml/2006/main">
  <c r="D8" i="2" l="1"/>
  <c r="D21" i="2" l="1"/>
  <c r="D14" i="2" l="1"/>
  <c r="D13" i="2"/>
  <c r="D12" i="2"/>
  <c r="D15" i="2" l="1"/>
  <c r="B11" i="3" l="1"/>
  <c r="B9" i="3"/>
  <c r="F21" i="2" l="1"/>
  <c r="G21" i="2" s="1"/>
  <c r="J21" i="2" l="1"/>
  <c r="K21" i="2" s="1"/>
  <c r="F28" i="2" l="1"/>
  <c r="G28" i="2" s="1"/>
  <c r="F27" i="2" l="1"/>
  <c r="G27" i="2" s="1"/>
  <c r="F9" i="2" l="1"/>
  <c r="G9" i="2" s="1"/>
  <c r="F19" i="2" l="1"/>
  <c r="F20" i="2"/>
  <c r="F22" i="2"/>
  <c r="G22" i="2" s="1"/>
  <c r="F12" i="2"/>
  <c r="F13" i="2"/>
  <c r="F15" i="2"/>
  <c r="F8" i="2"/>
  <c r="G20" i="2" l="1"/>
  <c r="B17" i="4" l="1"/>
  <c r="B15" i="4"/>
  <c r="B13" i="4"/>
  <c r="B11" i="4"/>
  <c r="B15" i="3"/>
  <c r="B13" i="3"/>
  <c r="G13" i="2" l="1"/>
  <c r="G19" i="2"/>
  <c r="G12" i="2" l="1"/>
  <c r="G8" i="2" l="1"/>
  <c r="F14" i="2"/>
  <c r="G14" i="2" s="1"/>
  <c r="I10" i="3" l="1"/>
  <c r="I12" i="3"/>
  <c r="I14" i="3"/>
  <c r="I16" i="3"/>
  <c r="G10" i="3"/>
  <c r="G12" i="3"/>
  <c r="G14" i="3"/>
  <c r="G16" i="3"/>
  <c r="E10" i="3"/>
  <c r="E12" i="3"/>
  <c r="E14" i="3"/>
  <c r="E16" i="3"/>
  <c r="F26" i="2" l="1"/>
  <c r="G26" i="2" s="1"/>
  <c r="G29" i="2" s="1"/>
  <c r="C15" i="3" s="1"/>
  <c r="G15" i="2"/>
  <c r="D4" i="4" l="1"/>
  <c r="G16" i="2" l="1"/>
  <c r="C11" i="3" s="1"/>
  <c r="B9" i="4"/>
  <c r="B4" i="4"/>
  <c r="D4" i="3"/>
  <c r="B4" i="3"/>
  <c r="F18" i="2" l="1"/>
  <c r="G18" i="2" s="1"/>
  <c r="G23" i="2" s="1"/>
  <c r="C13" i="3" s="1"/>
  <c r="E15" i="3" l="1"/>
  <c r="I15" i="3"/>
  <c r="G15" i="3"/>
  <c r="K15" i="3" l="1"/>
  <c r="F7" i="2" l="1"/>
  <c r="G7" i="2" s="1"/>
  <c r="G10" i="2" s="1"/>
  <c r="C9" i="3" s="1"/>
  <c r="E11" i="3" l="1"/>
  <c r="G11" i="3"/>
  <c r="I11" i="3"/>
  <c r="G30" i="2"/>
  <c r="C17" i="3" l="1"/>
  <c r="E13" i="3"/>
  <c r="G13" i="3"/>
  <c r="I13" i="3"/>
  <c r="K11" i="3"/>
  <c r="J32" i="2" l="1"/>
  <c r="K13" i="3"/>
  <c r="I9" i="3"/>
  <c r="G9" i="3"/>
  <c r="E9" i="3"/>
  <c r="D15" i="3"/>
  <c r="J27" i="2" l="1"/>
  <c r="K27" i="2" s="1"/>
  <c r="J28" i="2"/>
  <c r="K28" i="2" s="1"/>
  <c r="J9" i="2"/>
  <c r="K9" i="2" s="1"/>
  <c r="J26" i="2"/>
  <c r="J7" i="2"/>
  <c r="K9" i="3"/>
  <c r="K17" i="3" s="1"/>
  <c r="D11" i="3"/>
  <c r="D13" i="3"/>
  <c r="I18" i="3"/>
  <c r="J18" i="3" s="1"/>
  <c r="L13" i="3"/>
  <c r="L11" i="3"/>
  <c r="E18" i="3"/>
  <c r="L9" i="3" l="1"/>
  <c r="E19" i="3"/>
  <c r="D9" i="3"/>
  <c r="D17" i="3" s="1"/>
  <c r="F18" i="3" l="1"/>
  <c r="F19" i="3" s="1"/>
  <c r="L15" i="3" l="1"/>
  <c r="L17" i="3"/>
  <c r="L32" i="2" l="1"/>
  <c r="J15" i="2" l="1"/>
  <c r="K15" i="2" s="1"/>
  <c r="J19" i="2"/>
  <c r="K19" i="2" s="1"/>
  <c r="J20" i="2"/>
  <c r="K20" i="2" s="1"/>
  <c r="J22" i="2"/>
  <c r="K22" i="2" s="1"/>
  <c r="J12" i="2"/>
  <c r="K12" i="2" s="1"/>
  <c r="J14" i="2"/>
  <c r="K14" i="2" s="1"/>
  <c r="J13" i="2"/>
  <c r="K13" i="2" s="1"/>
  <c r="J8" i="2"/>
  <c r="K8" i="2" s="1"/>
  <c r="G18" i="3"/>
  <c r="J18" i="2"/>
  <c r="K7" i="2"/>
  <c r="J16" i="2" l="1"/>
  <c r="C11" i="4" s="1"/>
  <c r="K26" i="2"/>
  <c r="K29" i="2" s="1"/>
  <c r="J29" i="2"/>
  <c r="K18" i="2"/>
  <c r="J23" i="2"/>
  <c r="C13" i="4" s="1"/>
  <c r="K10" i="2"/>
  <c r="H18" i="3"/>
  <c r="H19" i="3" s="1"/>
  <c r="J19" i="3" s="1"/>
  <c r="G19" i="3"/>
  <c r="I19" i="3" s="1"/>
  <c r="J10" i="2"/>
  <c r="J30" i="2" l="1"/>
  <c r="K16" i="2"/>
  <c r="D11" i="4" s="1"/>
  <c r="E11" i="4" s="1"/>
  <c r="K23" i="2"/>
  <c r="D13" i="4" s="1"/>
  <c r="E13" i="4" s="1"/>
  <c r="D15" i="4"/>
  <c r="C15" i="4"/>
  <c r="C9" i="4"/>
  <c r="C17" i="4"/>
  <c r="D17" i="4"/>
  <c r="D9" i="4"/>
  <c r="K30" i="2" l="1"/>
  <c r="K32" i="2" s="1"/>
  <c r="E15" i="4"/>
  <c r="C19" i="4"/>
  <c r="E9" i="4"/>
  <c r="E17" i="4"/>
  <c r="D19" i="4"/>
  <c r="E19" i="4" l="1"/>
  <c r="F9" i="4" l="1"/>
  <c r="F13" i="4"/>
  <c r="F11" i="4"/>
  <c r="F15" i="4"/>
  <c r="F17" i="4"/>
</calcChain>
</file>

<file path=xl/sharedStrings.xml><?xml version="1.0" encoding="utf-8"?>
<sst xmlns="http://schemas.openxmlformats.org/spreadsheetml/2006/main" count="156" uniqueCount="108">
  <si>
    <t>ITEM</t>
  </si>
  <si>
    <t>DISCRIMINAÇÃO DOS SERVIÇOS</t>
  </si>
  <si>
    <t>QUANT</t>
  </si>
  <si>
    <t xml:space="preserve">PROJETO : </t>
  </si>
  <si>
    <t>LOCAL: :</t>
  </si>
  <si>
    <t>1.1</t>
  </si>
  <si>
    <t>2.1</t>
  </si>
  <si>
    <t>TOTAL DO ITEM</t>
  </si>
  <si>
    <t>m²</t>
  </si>
  <si>
    <t>m³</t>
  </si>
  <si>
    <t>UNID</t>
  </si>
  <si>
    <t>TOTAL GERAL</t>
  </si>
  <si>
    <t>unid</t>
  </si>
  <si>
    <t>3.1</t>
  </si>
  <si>
    <t>3.2</t>
  </si>
  <si>
    <t>3.4</t>
  </si>
  <si>
    <t>PAVIMENTAÇÃO</t>
  </si>
  <si>
    <t>m</t>
  </si>
  <si>
    <t>PREÇO UNIT.</t>
  </si>
  <si>
    <t>1.2</t>
  </si>
  <si>
    <t>PREÇO TOTAL COM BDI</t>
  </si>
  <si>
    <t>SERVIÇOS INICIAIS</t>
  </si>
  <si>
    <t>Locação da obra com uso de equipamentos topográficos, inclusive topógrafo e nivelador</t>
  </si>
  <si>
    <t>3.3</t>
  </si>
  <si>
    <t>BDI</t>
  </si>
  <si>
    <t>CUSTO UNIT</t>
  </si>
  <si>
    <t>74209/001</t>
  </si>
  <si>
    <t>CÓDIGO</t>
  </si>
  <si>
    <t>TABELA</t>
  </si>
  <si>
    <t>SINAPI</t>
  </si>
  <si>
    <t>*1</t>
  </si>
  <si>
    <t>*2</t>
  </si>
  <si>
    <t>Placa de Obra, conforme padrão da Caixa (tamanho mínimo 2,00mx1,50m)</t>
  </si>
  <si>
    <t>CRONOGRAMA FÍSICO-FINANCEIRO</t>
  </si>
  <si>
    <t>ETAPAS</t>
  </si>
  <si>
    <t>VALOR</t>
  </si>
  <si>
    <t>%</t>
  </si>
  <si>
    <t>30 DIAS</t>
  </si>
  <si>
    <t>60 DIAS</t>
  </si>
  <si>
    <t>90 DIAS</t>
  </si>
  <si>
    <t>TOTAL</t>
  </si>
  <si>
    <t>R$ Total</t>
  </si>
  <si>
    <t>R$</t>
  </si>
  <si>
    <t>VALOR TOTAL</t>
  </si>
  <si>
    <t>VALOR ACUM. PARCIAL</t>
  </si>
  <si>
    <t>VALOR ACUM. GLOBAL</t>
  </si>
  <si>
    <t>QUADRO DE COMPOSIÇÃO DO INVESTIMENTO</t>
  </si>
  <si>
    <t>REPASSE</t>
  </si>
  <si>
    <t>CONTRAPARTIDA</t>
  </si>
  <si>
    <t>FINANCEIRA</t>
  </si>
  <si>
    <t xml:space="preserve">R$ </t>
  </si>
  <si>
    <t>Imprimação  CM - 30</t>
  </si>
  <si>
    <t>Pintura de ligação RR - 2C</t>
  </si>
  <si>
    <t>PAVIMENTAÇÃO ASFÁLTICA</t>
  </si>
  <si>
    <t>SINALIZAÇÃO</t>
  </si>
  <si>
    <t>Fornecimento e implantação de placas de sinalização (totalmente refletiva), conforme especificação do Código de Trânsito:</t>
  </si>
  <si>
    <t>Pintura a quente</t>
  </si>
  <si>
    <t>SICRO</t>
  </si>
  <si>
    <t>Placa de Sinalização totalmente refletiva - SICRO 4S 06 200 02</t>
  </si>
  <si>
    <t>ITEM D - Atividades Auxiliares</t>
  </si>
  <si>
    <t>4 S 06 110 03</t>
  </si>
  <si>
    <t>Transporte de C.B.U.Q</t>
  </si>
  <si>
    <t>Os pesos específicos dos materiais foram obtidos através dos sites:</t>
  </si>
  <si>
    <t>CBUQ - Dnit</t>
  </si>
  <si>
    <t>COMPOSIÇÃO DE CUSTOS</t>
  </si>
  <si>
    <t>Meio-fio de concreto pré-moldado rejuntado (4x25x80)cm, com acabamento liso e com borda reta</t>
  </si>
  <si>
    <t>PASSEIO</t>
  </si>
  <si>
    <t>DATA DA COTAÇÃO: 08/12/2014</t>
  </si>
  <si>
    <t>Piso podotáctil direcional e alerta vermelho (10x20x6cm), conforme Norma NBR 9050, incluindo preparo da base de areia média ou pó de brita (camada de assentamento com esp.10cm camada de areia fina para preenchimento das fugas com espessura de 1cm,  conforme detalhamento do projeto e memorial descritivo - com mão de obra especializada - passeio)</t>
  </si>
  <si>
    <t>ITEM A - Equipamento - R$ 41,79</t>
  </si>
  <si>
    <t>ITEM B - Mão de Obra - R$ 23,17</t>
  </si>
  <si>
    <t>ITEM C - Material - R$ 1,84</t>
  </si>
  <si>
    <t>2.2</t>
  </si>
  <si>
    <t xml:space="preserve">LOCAL: </t>
  </si>
  <si>
    <t>ART DE ORÇAMENTO 5609594-0</t>
  </si>
  <si>
    <t>0,78*34=26,52/m³</t>
  </si>
  <si>
    <t>2.3</t>
  </si>
  <si>
    <t>2.4</t>
  </si>
  <si>
    <t>4.1</t>
  </si>
  <si>
    <t>PAVIMENTAÇÃO ASFALTICA</t>
  </si>
  <si>
    <t>1.3</t>
  </si>
  <si>
    <t>Barraco de obra de acordo com a NR18</t>
  </si>
  <si>
    <t>Placa Nominativa</t>
  </si>
  <si>
    <t>73916/002</t>
  </si>
  <si>
    <t>RUA DONA CLARA - BAIRRO DONA CLARA - TIMBÓ - SC</t>
  </si>
  <si>
    <t>Camada de revestimento c/ C.B.U.Q., Faixa ''C'' , e = 5,0 cm "compactado"</t>
  </si>
  <si>
    <r>
      <t xml:space="preserve">QUANTITATIVO E ORÇAMENTO ESTIMATIVO </t>
    </r>
    <r>
      <rPr>
        <b/>
        <u/>
        <sz val="12"/>
        <rFont val="Arial"/>
        <family val="2"/>
      </rPr>
      <t>LICITAÇÃO</t>
    </r>
  </si>
  <si>
    <t>3.5</t>
  </si>
  <si>
    <t>Execução de pavimento tipo PAVER de concreto nas dimensões (10x20/8)cm na cor natural, com resistência de 35 Mpa, incluindo preparo da base de areia média (camada de assentamento com espessura 10cm e camada de areia fina para preenchimento das fugas com espessura de 1cm, conforme projeto)</t>
  </si>
  <si>
    <t>A32b lado 60cm</t>
  </si>
  <si>
    <t xml:space="preserve">              1 A 1 860 01 - Confecção de placa - R$ 199,65/m² - Placa A32b - 0,36m² - 199,65*0,36 - R$ 71,88</t>
  </si>
  <si>
    <t xml:space="preserve">              1 A 1 870 01 - Confecção de suporte - R$ 48,40</t>
  </si>
  <si>
    <t>Valor total do item = R$ 41,79+23,17+1,84+71,88+48,40 = R$ 187,08</t>
  </si>
  <si>
    <t>R$ 208,32/t - 1t equivale a 0,42m³ {1/[2,4(densidade do asfalto)]} - 208,32/0,42 = R$ 496,00/m³</t>
  </si>
  <si>
    <t>4.2</t>
  </si>
  <si>
    <t>4.3</t>
  </si>
  <si>
    <t>DATA: ABRIL/2017</t>
  </si>
  <si>
    <t>SINAPI 95303 - Transporte = R$ 0,88 m³xKm</t>
  </si>
  <si>
    <r>
      <t xml:space="preserve">Referencila de Preços SINAPI - MARÇO/2017 </t>
    </r>
    <r>
      <rPr>
        <b/>
        <sz val="8"/>
        <rFont val="Arial"/>
        <family val="2"/>
      </rPr>
      <t>sem desoneração</t>
    </r>
    <r>
      <rPr>
        <sz val="8"/>
        <rFont val="Arial"/>
        <family val="2"/>
      </rPr>
      <t>, itens omissos na referida tabela foi adotado SICRO</t>
    </r>
  </si>
  <si>
    <r>
      <t xml:space="preserve">Todos os encargos sociais atendem ao </t>
    </r>
    <r>
      <rPr>
        <b/>
        <sz val="8"/>
        <rFont val="Arial"/>
        <family val="2"/>
      </rPr>
      <t>SINAPI</t>
    </r>
  </si>
  <si>
    <t>Execução de pavimento tipo PAVER de concreto nas dimensões (10x20/6)cm na cor natural, com resistência de 35 Mpa, incluindo preparo da base de areia média (camada de assentamento com espessura 10cm e camada de areia fina para preenchimento das fugas com espessura de 1cm, conforme projeto)</t>
  </si>
  <si>
    <t>Meio-fio de concreto pré-moldado rejuntado 100x(15x13)x30cm, com acabamento liso e com borda arredondamento</t>
  </si>
  <si>
    <t>*3</t>
  </si>
  <si>
    <t>Volume do meio fio 4x25cm = 0,04*0,25*1,00 = 0,01m³/m</t>
  </si>
  <si>
    <t>SINAPI 94273 - Meio fio 15x13x30 - R$ 31,30/m</t>
  </si>
  <si>
    <t>Volume do meio fio (15x13)x30cm = (0,15+0,13)/2*0,3*1,00 = 0,042/m</t>
  </si>
  <si>
    <t>Custo por m³ = 31,30/0,042 - 745,24/m³</t>
  </si>
  <si>
    <t>Valor do item = 0,01*745,24 = R$ 7,45/m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</si>
</sst>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quot;R$ &quot;* #,##0.00_);_(&quot;R$ &quot;* \(#,##0.00\);_(&quot;R$ &quot;* &quot;-&quot;??_);_(@_)"/>
    <numFmt numFmtId="165" formatCode="_([$€-2]* #,##0.00_);_([$€-2]* \(#,##0.00\);_([$€-2]* &quot;-&quot;??_)"/>
    <numFmt numFmtId="166" formatCode="_(* #,##0.00_);_(* \(#,##0.00\);_(* &quot;-&quot;??_);_(@_)"/>
  </numFmts>
  <fonts count="19" x14ac:knownFonts="1">
    <font>
      <sz val="10"/>
      <name val="Arial"/>
    </font>
    <font>
      <sz val="10"/>
      <name val="Arial"/>
      <family val="2"/>
    </font>
    <font>
      <sz val="8"/>
      <name val="Arial"/>
      <family val="2"/>
    </font>
    <font>
      <b/>
      <sz val="8"/>
      <name val="Arial"/>
      <family val="2"/>
    </font>
    <font>
      <b/>
      <sz val="10"/>
      <name val="Arial"/>
      <family val="2"/>
    </font>
    <font>
      <i/>
      <sz val="10"/>
      <name val="Arial"/>
      <family val="2"/>
    </font>
    <font>
      <b/>
      <i/>
      <sz val="10"/>
      <name val="Arial"/>
      <family val="2"/>
    </font>
    <font>
      <b/>
      <sz val="10"/>
      <color rgb="FFFF0000"/>
      <name val="Arial"/>
      <family val="2"/>
    </font>
    <font>
      <b/>
      <i/>
      <sz val="10"/>
      <color rgb="FFFF0000"/>
      <name val="Arial"/>
      <family val="2"/>
    </font>
    <font>
      <b/>
      <sz val="12"/>
      <name val="Arial"/>
      <family val="2"/>
    </font>
    <font>
      <sz val="10"/>
      <name val="Arial"/>
      <family val="2"/>
    </font>
    <font>
      <sz val="12"/>
      <name val="Times New Roman"/>
      <family val="1"/>
    </font>
    <font>
      <sz val="10"/>
      <color rgb="FFFF0000"/>
      <name val="Arial"/>
      <family val="2"/>
    </font>
    <font>
      <sz val="10"/>
      <color indexed="10"/>
      <name val="Arial"/>
      <family val="2"/>
    </font>
    <font>
      <b/>
      <u/>
      <sz val="12"/>
      <name val="Arial"/>
      <family val="2"/>
    </font>
    <font>
      <sz val="10"/>
      <color theme="0"/>
      <name val="Arial"/>
      <family val="2"/>
    </font>
    <font>
      <i/>
      <sz val="10"/>
      <color theme="0"/>
      <name val="Arial"/>
      <family val="2"/>
    </font>
    <font>
      <b/>
      <sz val="10"/>
      <color theme="0"/>
      <name val="Arial"/>
      <family val="2"/>
    </font>
    <font>
      <b/>
      <i/>
      <sz val="10"/>
      <color theme="0"/>
      <name val="Arial"/>
      <family val="2"/>
    </font>
  </fonts>
  <fills count="6">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1" fillId="0" borderId="0"/>
  </cellStyleXfs>
  <cellXfs count="172">
    <xf numFmtId="0" fontId="0" fillId="0" borderId="0" xfId="0"/>
    <xf numFmtId="0" fontId="2" fillId="0" borderId="0" xfId="0" applyFont="1"/>
    <xf numFmtId="4" fontId="2" fillId="0" borderId="0" xfId="0" applyNumberFormat="1" applyFont="1"/>
    <xf numFmtId="4" fontId="0" fillId="0" borderId="0" xfId="0" applyNumberFormat="1"/>
    <xf numFmtId="0" fontId="2" fillId="0" borderId="0" xfId="0" applyFont="1" applyAlignment="1">
      <alignment vertical="justify"/>
    </xf>
    <xf numFmtId="0" fontId="0" fillId="0" borderId="0" xfId="0" applyAlignment="1">
      <alignment vertical="justify"/>
    </xf>
    <xf numFmtId="0" fontId="4" fillId="0" borderId="0" xfId="0" applyFont="1"/>
    <xf numFmtId="0" fontId="7" fillId="0" borderId="0" xfId="0" applyFont="1"/>
    <xf numFmtId="0" fontId="8" fillId="0" borderId="0" xfId="0" applyFont="1"/>
    <xf numFmtId="0" fontId="3" fillId="0" borderId="0" xfId="0" applyFont="1"/>
    <xf numFmtId="0" fontId="3" fillId="0" borderId="0" xfId="0" applyFont="1" applyAlignment="1">
      <alignment vertical="justify"/>
    </xf>
    <xf numFmtId="4" fontId="3" fillId="0" borderId="0" xfId="0" applyNumberFormat="1" applyFont="1"/>
    <xf numFmtId="10" fontId="3" fillId="0" borderId="0" xfId="0" applyNumberFormat="1" applyFont="1" applyAlignment="1">
      <alignment horizontal="left"/>
    </xf>
    <xf numFmtId="4" fontId="3" fillId="0" borderId="0" xfId="0" applyNumberFormat="1" applyFont="1" applyAlignment="1">
      <alignment horizontal="right"/>
    </xf>
    <xf numFmtId="0" fontId="5" fillId="4" borderId="0" xfId="0" applyFont="1" applyFill="1"/>
    <xf numFmtId="0" fontId="6" fillId="4" borderId="0" xfId="0" applyFont="1" applyFill="1"/>
    <xf numFmtId="0" fontId="2" fillId="0" borderId="0" xfId="0" applyFont="1" applyAlignment="1">
      <alignment horizontal="center"/>
    </xf>
    <xf numFmtId="0" fontId="10" fillId="0" borderId="0" xfId="0" applyFont="1" applyAlignment="1">
      <alignment vertical="justify"/>
    </xf>
    <xf numFmtId="0" fontId="10" fillId="0" borderId="0" xfId="0" applyFont="1"/>
    <xf numFmtId="0" fontId="4" fillId="2" borderId="5" xfId="0" applyFont="1" applyFill="1" applyBorder="1"/>
    <xf numFmtId="0" fontId="4" fillId="2" borderId="6" xfId="0" applyFont="1" applyFill="1" applyBorder="1" applyAlignment="1">
      <alignment vertical="justify"/>
    </xf>
    <xf numFmtId="0" fontId="4" fillId="2" borderId="6" xfId="0" applyFont="1" applyFill="1" applyBorder="1"/>
    <xf numFmtId="4" fontId="4" fillId="2" borderId="6" xfId="0" applyNumberFormat="1" applyFont="1" applyFill="1" applyBorder="1"/>
    <xf numFmtId="164" fontId="4" fillId="2" borderId="6" xfId="2" applyFont="1" applyFill="1" applyBorder="1"/>
    <xf numFmtId="0" fontId="9" fillId="0" borderId="0" xfId="0" applyFont="1" applyAlignment="1">
      <alignment horizontal="center"/>
    </xf>
    <xf numFmtId="10" fontId="0" fillId="0" borderId="0" xfId="0" applyNumberFormat="1"/>
    <xf numFmtId="0" fontId="0" fillId="0" borderId="1" xfId="0" applyBorder="1"/>
    <xf numFmtId="10" fontId="0" fillId="0" borderId="1" xfId="0" applyNumberFormat="1" applyBorder="1"/>
    <xf numFmtId="4" fontId="0" fillId="0" borderId="1" xfId="0" applyNumberFormat="1" applyBorder="1"/>
    <xf numFmtId="0" fontId="4" fillId="0" borderId="1" xfId="0" applyFont="1" applyBorder="1"/>
    <xf numFmtId="9" fontId="10" fillId="0" borderId="1" xfId="0" applyNumberFormat="1" applyFont="1" applyBorder="1"/>
    <xf numFmtId="10" fontId="4" fillId="0" borderId="1" xfId="0" applyNumberFormat="1" applyFont="1" applyBorder="1"/>
    <xf numFmtId="4" fontId="4" fillId="0" borderId="1" xfId="0" applyNumberFormat="1" applyFont="1" applyBorder="1"/>
    <xf numFmtId="9" fontId="4" fillId="0" borderId="1" xfId="0" applyNumberFormat="1" applyFont="1" applyBorder="1"/>
    <xf numFmtId="0" fontId="9"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0" fontId="10" fillId="0" borderId="1" xfId="0" applyFont="1" applyBorder="1" applyAlignment="1">
      <alignment horizontal="center"/>
    </xf>
    <xf numFmtId="0" fontId="4" fillId="0" borderId="1" xfId="0" applyFont="1" applyBorder="1" applyAlignment="1">
      <alignment horizontal="center" vertical="top"/>
    </xf>
    <xf numFmtId="0" fontId="4" fillId="0" borderId="0" xfId="0" applyFont="1" applyAlignment="1">
      <alignment horizontal="center"/>
    </xf>
    <xf numFmtId="10" fontId="10" fillId="0" borderId="1" xfId="0" applyNumberFormat="1" applyFont="1" applyBorder="1"/>
    <xf numFmtId="0" fontId="10" fillId="0" borderId="0" xfId="0" applyFont="1" applyBorder="1" applyAlignment="1">
      <alignment wrapText="1"/>
    </xf>
    <xf numFmtId="0" fontId="4" fillId="0" borderId="1" xfId="0" applyFont="1" applyBorder="1" applyAlignment="1">
      <alignment horizontal="center" vertical="top"/>
    </xf>
    <xf numFmtId="0" fontId="0" fillId="0" borderId="0" xfId="0" applyAlignment="1">
      <alignment wrapText="1"/>
    </xf>
    <xf numFmtId="4" fontId="8" fillId="0" borderId="1" xfId="0" applyNumberFormat="1" applyFont="1" applyBorder="1"/>
    <xf numFmtId="4" fontId="10" fillId="0" borderId="0" xfId="0" applyNumberFormat="1" applyFont="1"/>
    <xf numFmtId="0" fontId="4" fillId="0" borderId="1" xfId="0" applyFont="1" applyBorder="1" applyAlignment="1">
      <alignment horizontal="center"/>
    </xf>
    <xf numFmtId="10" fontId="4" fillId="0" borderId="1" xfId="0" applyNumberFormat="1" applyFont="1" applyBorder="1" applyAlignment="1">
      <alignment horizontal="center"/>
    </xf>
    <xf numFmtId="4" fontId="7" fillId="0" borderId="1" xfId="0" applyNumberFormat="1" applyFont="1" applyBorder="1"/>
    <xf numFmtId="0" fontId="10" fillId="0" borderId="0" xfId="0" applyFont="1" applyAlignment="1">
      <alignment horizontal="center"/>
    </xf>
    <xf numFmtId="4" fontId="12" fillId="0" borderId="0" xfId="0" applyNumberFormat="1" applyFont="1"/>
    <xf numFmtId="0" fontId="0" fillId="0" borderId="0" xfId="0" applyAlignment="1">
      <alignment horizontal="center" vertical="center"/>
    </xf>
    <xf numFmtId="0" fontId="10" fillId="0" borderId="0" xfId="0" applyFont="1" applyFill="1" applyBorder="1" applyAlignment="1">
      <alignment wrapText="1"/>
    </xf>
    <xf numFmtId="2" fontId="7" fillId="0" borderId="0" xfId="0" applyNumberFormat="1" applyFont="1"/>
    <xf numFmtId="0" fontId="5" fillId="4" borderId="0" xfId="0" applyFont="1" applyFill="1" applyAlignment="1">
      <alignment horizontal="center" vertical="center"/>
    </xf>
    <xf numFmtId="0" fontId="7" fillId="0" borderId="0" xfId="0" applyFont="1" applyAlignment="1">
      <alignment horizontal="center" vertical="center"/>
    </xf>
    <xf numFmtId="0" fontId="6" fillId="4" borderId="0" xfId="0" applyFont="1" applyFill="1" applyAlignment="1">
      <alignment horizontal="center" vertical="center"/>
    </xf>
    <xf numFmtId="0" fontId="10" fillId="0" borderId="0" xfId="0" applyFont="1" applyFill="1" applyAlignment="1">
      <alignment horizontal="center" vertical="center"/>
    </xf>
    <xf numFmtId="0" fontId="0" fillId="0" borderId="0" xfId="0"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left" vertical="center"/>
    </xf>
    <xf numFmtId="0" fontId="10" fillId="0" borderId="0" xfId="0" applyFont="1" applyAlignment="1">
      <alignment horizontal="center" vertical="center" wrapText="1"/>
    </xf>
    <xf numFmtId="0" fontId="1" fillId="4" borderId="1" xfId="0" applyFont="1" applyFill="1" applyBorder="1" applyAlignment="1">
      <alignment horizontal="justify" vertical="top" wrapText="1"/>
    </xf>
    <xf numFmtId="0" fontId="1" fillId="4" borderId="1" xfId="0" applyFont="1" applyFill="1" applyBorder="1" applyAlignment="1">
      <alignment horizontal="left" vertical="top" wrapText="1"/>
    </xf>
    <xf numFmtId="0" fontId="1" fillId="4" borderId="1" xfId="0" applyFont="1" applyFill="1" applyBorder="1" applyAlignment="1">
      <alignment vertical="top" wrapText="1"/>
    </xf>
    <xf numFmtId="0" fontId="1" fillId="4" borderId="1" xfId="0" applyFont="1" applyFill="1" applyBorder="1" applyAlignment="1">
      <alignment vertical="justify"/>
    </xf>
    <xf numFmtId="0" fontId="1" fillId="0" borderId="1" xfId="0" applyFont="1" applyBorder="1" applyAlignment="1">
      <alignment vertical="justify"/>
    </xf>
    <xf numFmtId="0" fontId="1" fillId="0" borderId="1" xfId="0" applyFont="1" applyFill="1" applyBorder="1" applyAlignment="1">
      <alignment vertical="justify"/>
    </xf>
    <xf numFmtId="0" fontId="1" fillId="4" borderId="4" xfId="0" applyFont="1" applyFill="1" applyBorder="1"/>
    <xf numFmtId="0" fontId="1" fillId="4" borderId="1" xfId="0" applyFont="1" applyFill="1" applyBorder="1" applyAlignment="1">
      <alignment horizontal="center" vertical="center"/>
    </xf>
    <xf numFmtId="4" fontId="1" fillId="0" borderId="1" xfId="0" applyNumberFormat="1" applyFont="1" applyFill="1" applyBorder="1" applyAlignment="1">
      <alignment horizontal="right"/>
    </xf>
    <xf numFmtId="4" fontId="1" fillId="4" borderId="1" xfId="0" applyNumberFormat="1" applyFont="1" applyFill="1" applyBorder="1" applyAlignment="1">
      <alignment horizontal="right"/>
    </xf>
    <xf numFmtId="0" fontId="1" fillId="4" borderId="1" xfId="0" applyFont="1" applyFill="1" applyBorder="1" applyAlignment="1">
      <alignment horizontal="center"/>
    </xf>
    <xf numFmtId="0" fontId="1" fillId="4" borderId="8" xfId="0" applyFont="1" applyFill="1" applyBorder="1" applyAlignment="1">
      <alignment horizontal="center"/>
    </xf>
    <xf numFmtId="4" fontId="1" fillId="0" borderId="1" xfId="0" applyNumberFormat="1" applyFont="1" applyBorder="1"/>
    <xf numFmtId="4" fontId="1" fillId="0" borderId="1" xfId="0" applyNumberFormat="1" applyFont="1" applyFill="1" applyBorder="1"/>
    <xf numFmtId="0" fontId="7" fillId="0" borderId="4" xfId="0" applyFont="1" applyBorder="1"/>
    <xf numFmtId="0" fontId="7" fillId="0" borderId="1" xfId="0" applyFont="1" applyBorder="1" applyAlignment="1">
      <alignment vertical="justify"/>
    </xf>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8" xfId="0" applyFont="1" applyBorder="1" applyAlignment="1">
      <alignment horizont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9" xfId="0" applyNumberFormat="1" applyFont="1" applyFill="1" applyBorder="1" applyAlignment="1">
      <alignment horizontal="center" vertical="center"/>
    </xf>
    <xf numFmtId="0" fontId="6" fillId="3" borderId="4" xfId="0" applyFont="1" applyFill="1" applyBorder="1"/>
    <xf numFmtId="0" fontId="6" fillId="3" borderId="1" xfId="0" applyFont="1" applyFill="1" applyBorder="1" applyAlignment="1">
      <alignment vertical="justify"/>
    </xf>
    <xf numFmtId="0" fontId="5" fillId="3" borderId="1" xfId="0" applyFont="1" applyFill="1" applyBorder="1"/>
    <xf numFmtId="4" fontId="5" fillId="3" borderId="1" xfId="0" applyNumberFormat="1" applyFont="1" applyFill="1" applyBorder="1"/>
    <xf numFmtId="0" fontId="5" fillId="3" borderId="1" xfId="0" applyFont="1" applyFill="1" applyBorder="1" applyAlignment="1">
      <alignment horizontal="center"/>
    </xf>
    <xf numFmtId="0" fontId="5" fillId="3" borderId="8" xfId="0" applyFont="1" applyFill="1" applyBorder="1" applyAlignment="1">
      <alignment horizontal="center"/>
    </xf>
    <xf numFmtId="0" fontId="6" fillId="3" borderId="1" xfId="0" applyFont="1" applyFill="1" applyBorder="1" applyAlignment="1">
      <alignment horizontal="center" vertical="center"/>
    </xf>
    <xf numFmtId="4" fontId="6" fillId="3" borderId="1" xfId="0" applyNumberFormat="1" applyFont="1" applyFill="1" applyBorder="1"/>
    <xf numFmtId="0" fontId="6" fillId="3" borderId="1" xfId="0" applyFont="1" applyFill="1" applyBorder="1" applyAlignment="1">
      <alignment horizontal="center"/>
    </xf>
    <xf numFmtId="0" fontId="6" fillId="3" borderId="8" xfId="0" applyFont="1" applyFill="1" applyBorder="1" applyAlignment="1">
      <alignment horizontal="center"/>
    </xf>
    <xf numFmtId="0" fontId="1" fillId="0" borderId="4" xfId="0" applyFont="1" applyBorder="1"/>
    <xf numFmtId="0" fontId="1" fillId="0" borderId="1" xfId="0" applyFont="1" applyBorder="1" applyAlignment="1">
      <alignment horizontal="center" vertical="center"/>
    </xf>
    <xf numFmtId="4" fontId="1" fillId="0" borderId="1" xfId="0" applyNumberFormat="1" applyFont="1" applyBorder="1" applyAlignment="1">
      <alignment horizontal="right"/>
    </xf>
    <xf numFmtId="0" fontId="1" fillId="0" borderId="8" xfId="0" applyFont="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xf>
    <xf numFmtId="0" fontId="1" fillId="0" borderId="8" xfId="0" applyFont="1" applyFill="1" applyBorder="1" applyAlignment="1">
      <alignment horizontal="center"/>
    </xf>
    <xf numFmtId="0" fontId="4" fillId="3" borderId="1" xfId="0" applyFont="1" applyFill="1" applyBorder="1" applyAlignment="1">
      <alignment horizontal="left" vertical="top" wrapText="1"/>
    </xf>
    <xf numFmtId="0" fontId="1" fillId="3" borderId="1" xfId="0" applyFont="1" applyFill="1" applyBorder="1" applyAlignment="1">
      <alignment horizontal="center" vertical="center" wrapText="1"/>
    </xf>
    <xf numFmtId="166" fontId="13" fillId="3" borderId="1" xfId="3" applyNumberFormat="1" applyFont="1" applyFill="1" applyBorder="1" applyAlignment="1">
      <alignment horizontal="right" vertical="top" wrapText="1"/>
    </xf>
    <xf numFmtId="4" fontId="1" fillId="3" borderId="1" xfId="4" applyNumberFormat="1" applyFont="1" applyFill="1" applyBorder="1" applyAlignment="1">
      <alignment horizontal="right" vertical="top" wrapText="1"/>
    </xf>
    <xf numFmtId="4" fontId="1" fillId="3" borderId="1" xfId="0" applyNumberFormat="1" applyFont="1" applyFill="1" applyBorder="1" applyAlignment="1">
      <alignment vertical="top" wrapText="1"/>
    </xf>
    <xf numFmtId="0" fontId="1" fillId="3" borderId="8" xfId="0" applyFont="1" applyFill="1" applyBorder="1" applyAlignment="1">
      <alignment vertical="top" wrapText="1"/>
    </xf>
    <xf numFmtId="0" fontId="1" fillId="4" borderId="4" xfId="0" applyFont="1" applyFill="1" applyBorder="1" applyAlignment="1">
      <alignment horizontal="center" vertical="top" wrapText="1"/>
    </xf>
    <xf numFmtId="166" fontId="1" fillId="4" borderId="1" xfId="0" applyNumberFormat="1" applyFont="1" applyFill="1" applyBorder="1" applyAlignment="1">
      <alignment horizontal="center" vertical="center" wrapText="1"/>
    </xf>
    <xf numFmtId="166" fontId="1" fillId="4" borderId="1" xfId="3" applyNumberFormat="1" applyFont="1" applyFill="1" applyBorder="1" applyAlignment="1">
      <alignment horizontal="right" vertical="top" wrapText="1"/>
    </xf>
    <xf numFmtId="4" fontId="1" fillId="4" borderId="1" xfId="4" applyNumberFormat="1" applyFont="1" applyFill="1" applyBorder="1" applyAlignment="1">
      <alignment horizontal="right" vertical="top" wrapText="1"/>
    </xf>
    <xf numFmtId="4" fontId="1" fillId="4" borderId="1" xfId="0" applyNumberFormat="1" applyFont="1" applyFill="1" applyBorder="1" applyAlignment="1">
      <alignment vertical="top" wrapText="1"/>
    </xf>
    <xf numFmtId="0" fontId="1" fillId="4" borderId="8" xfId="0" applyFont="1" applyFill="1" applyBorder="1" applyAlignment="1">
      <alignment vertical="top" wrapText="1"/>
    </xf>
    <xf numFmtId="0" fontId="1" fillId="4" borderId="4" xfId="0" applyFont="1" applyFill="1" applyBorder="1" applyAlignment="1">
      <alignment horizontal="left" vertical="top" wrapText="1"/>
    </xf>
    <xf numFmtId="4" fontId="1" fillId="4" borderId="1" xfId="0" applyNumberFormat="1" applyFont="1" applyFill="1" applyBorder="1" applyAlignment="1">
      <alignment horizontal="right" vertical="top" wrapText="1"/>
    </xf>
    <xf numFmtId="4" fontId="1" fillId="4" borderId="8" xfId="0" applyNumberFormat="1" applyFont="1" applyFill="1" applyBorder="1" applyAlignment="1">
      <alignment horizontal="center" vertical="top" wrapText="1"/>
    </xf>
    <xf numFmtId="0" fontId="8" fillId="0" borderId="4" xfId="0" applyFont="1" applyBorder="1"/>
    <xf numFmtId="0" fontId="8" fillId="0" borderId="1" xfId="0" applyFont="1" applyBorder="1" applyAlignment="1">
      <alignment vertical="justify"/>
    </xf>
    <xf numFmtId="0" fontId="8" fillId="0" borderId="1" xfId="0" applyFont="1" applyBorder="1" applyAlignment="1">
      <alignment horizontal="center" vertical="center"/>
    </xf>
    <xf numFmtId="0" fontId="8" fillId="0" borderId="1" xfId="0" applyFont="1" applyBorder="1" applyAlignment="1">
      <alignment horizontal="center"/>
    </xf>
    <xf numFmtId="0" fontId="8" fillId="0" borderId="8" xfId="0" applyFont="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1" fillId="0" borderId="4" xfId="0" applyFont="1" applyFill="1" applyBorder="1"/>
    <xf numFmtId="0" fontId="1" fillId="0" borderId="0" xfId="0" applyFont="1" applyFill="1" applyBorder="1" applyAlignment="1">
      <alignment vertical="top" wrapText="1"/>
    </xf>
    <xf numFmtId="0" fontId="1" fillId="0" borderId="0" xfId="0" applyFont="1" applyFill="1" applyBorder="1" applyAlignment="1">
      <alignment wrapText="1"/>
    </xf>
    <xf numFmtId="0" fontId="1" fillId="0" borderId="0" xfId="0" applyFont="1" applyFill="1"/>
    <xf numFmtId="0" fontId="1" fillId="0" borderId="0" xfId="0" applyFont="1" applyFill="1" applyAlignment="1">
      <alignment vertical="justify"/>
    </xf>
    <xf numFmtId="0" fontId="0" fillId="0" borderId="0" xfId="0" applyFill="1"/>
    <xf numFmtId="4" fontId="0" fillId="0" borderId="0" xfId="0" applyNumberFormat="1" applyFill="1"/>
    <xf numFmtId="0" fontId="2" fillId="0" borderId="0" xfId="0" applyFont="1" applyFill="1" applyAlignment="1">
      <alignment horizontal="center"/>
    </xf>
    <xf numFmtId="0" fontId="0" fillId="0" borderId="0" xfId="0" applyFill="1" applyAlignment="1">
      <alignment vertical="justify"/>
    </xf>
    <xf numFmtId="0" fontId="10" fillId="0" borderId="0" xfId="0" applyFont="1" applyFill="1" applyBorder="1" applyAlignment="1">
      <alignment vertical="top" wrapText="1"/>
    </xf>
    <xf numFmtId="4" fontId="1" fillId="0" borderId="0" xfId="0" applyNumberFormat="1" applyFont="1" applyFill="1"/>
    <xf numFmtId="0" fontId="2" fillId="5" borderId="0" xfId="0" applyFont="1" applyFill="1" applyAlignment="1">
      <alignment vertical="justify"/>
    </xf>
    <xf numFmtId="0" fontId="2" fillId="5" borderId="0" xfId="0" applyFont="1" applyFill="1"/>
    <xf numFmtId="0" fontId="1" fillId="0" borderId="0" xfId="0" applyFont="1" applyBorder="1" applyAlignment="1">
      <alignment wrapText="1"/>
    </xf>
    <xf numFmtId="0" fontId="1" fillId="0" borderId="0" xfId="0" applyFont="1" applyBorder="1" applyAlignment="1"/>
    <xf numFmtId="0" fontId="1" fillId="0" borderId="0" xfId="0" applyFont="1" applyAlignment="1">
      <alignment vertical="justify"/>
    </xf>
    <xf numFmtId="4" fontId="1" fillId="0" borderId="0" xfId="0" applyNumberFormat="1" applyFont="1"/>
    <xf numFmtId="0" fontId="1" fillId="0" borderId="0" xfId="0" applyFont="1" applyAlignment="1">
      <alignment vertical="top"/>
    </xf>
    <xf numFmtId="0" fontId="1" fillId="0" borderId="0" xfId="0" applyFont="1" applyAlignment="1">
      <alignment vertical="justify" wrapText="1"/>
    </xf>
    <xf numFmtId="0" fontId="1" fillId="0" borderId="0" xfId="0" applyFont="1"/>
    <xf numFmtId="0" fontId="1" fillId="0" borderId="0" xfId="0" applyFont="1" applyAlignment="1">
      <alignment horizontal="center"/>
    </xf>
    <xf numFmtId="0" fontId="1" fillId="0" borderId="0" xfId="0" applyFont="1" applyAlignment="1">
      <alignment horizontal="left" vertical="justify"/>
    </xf>
    <xf numFmtId="0" fontId="9" fillId="0" borderId="0" xfId="0" applyFont="1" applyAlignment="1">
      <alignment horizontal="center"/>
    </xf>
    <xf numFmtId="0" fontId="3" fillId="0" borderId="0" xfId="0" applyFont="1" applyAlignment="1">
      <alignment horizontal="left" vertical="top" wrapText="1"/>
    </xf>
    <xf numFmtId="0" fontId="4" fillId="0" borderId="1" xfId="0" applyFont="1" applyBorder="1" applyAlignment="1">
      <alignment horizontal="center" vertical="top"/>
    </xf>
    <xf numFmtId="4" fontId="15" fillId="0" borderId="0" xfId="0" applyNumberFormat="1" applyFont="1"/>
    <xf numFmtId="0" fontId="15" fillId="0" borderId="0" xfId="0" applyFont="1"/>
    <xf numFmtId="4" fontId="15" fillId="0" borderId="1" xfId="0" applyNumberFormat="1" applyFont="1" applyBorder="1" applyAlignment="1">
      <alignment horizontal="center" vertical="center"/>
    </xf>
    <xf numFmtId="4" fontId="15" fillId="0" borderId="0" xfId="0" applyNumberFormat="1" applyFont="1" applyAlignment="1">
      <alignment horizontal="center" vertical="center"/>
    </xf>
    <xf numFmtId="0" fontId="15" fillId="0" borderId="0" xfId="0" applyFont="1" applyAlignment="1">
      <alignment horizontal="center" vertical="center"/>
    </xf>
    <xf numFmtId="4" fontId="16" fillId="4" borderId="1" xfId="0" applyNumberFormat="1" applyFont="1" applyFill="1" applyBorder="1"/>
    <xf numFmtId="4" fontId="16" fillId="4" borderId="0" xfId="0" applyNumberFormat="1" applyFont="1" applyFill="1"/>
    <xf numFmtId="0" fontId="16" fillId="4" borderId="0" xfId="0" applyFont="1" applyFill="1"/>
    <xf numFmtId="4" fontId="15" fillId="0" borderId="1" xfId="0" applyNumberFormat="1" applyFont="1" applyBorder="1"/>
    <xf numFmtId="4" fontId="17" fillId="0" borderId="0" xfId="0" applyNumberFormat="1" applyFont="1"/>
    <xf numFmtId="0" fontId="18" fillId="4" borderId="0" xfId="0" applyFont="1" applyFill="1"/>
    <xf numFmtId="4" fontId="18" fillId="4" borderId="1" xfId="0" applyNumberFormat="1" applyFont="1" applyFill="1" applyBorder="1"/>
    <xf numFmtId="0" fontId="18" fillId="4" borderId="1" xfId="0" applyFont="1" applyFill="1" applyBorder="1"/>
    <xf numFmtId="4" fontId="17" fillId="0" borderId="1" xfId="0" applyNumberFormat="1" applyFont="1" applyBorder="1"/>
    <xf numFmtId="0" fontId="17" fillId="0" borderId="0" xfId="0" applyFont="1"/>
    <xf numFmtId="4" fontId="15" fillId="0" borderId="1" xfId="0" applyNumberFormat="1" applyFont="1" applyBorder="1" applyAlignment="1">
      <alignment wrapText="1"/>
    </xf>
    <xf numFmtId="0" fontId="15" fillId="0" borderId="0" xfId="0" applyFont="1" applyAlignment="1">
      <alignment wrapText="1"/>
    </xf>
    <xf numFmtId="4" fontId="18" fillId="0" borderId="1" xfId="0" applyNumberFormat="1" applyFont="1" applyBorder="1"/>
    <xf numFmtId="164" fontId="17" fillId="2" borderId="6" xfId="2" applyFont="1" applyFill="1" applyBorder="1"/>
    <xf numFmtId="43" fontId="17" fillId="0" borderId="0" xfId="0" applyNumberFormat="1" applyFont="1"/>
    <xf numFmtId="0" fontId="15" fillId="0" borderId="0" xfId="0" applyFont="1" applyBorder="1" applyAlignment="1">
      <alignment wrapText="1"/>
    </xf>
  </cellXfs>
  <cellStyles count="5">
    <cellStyle name="Euro" xfId="1"/>
    <cellStyle name="Moeda" xfId="2" builtinId="4"/>
    <cellStyle name="Normal" xfId="0" builtinId="0"/>
    <cellStyle name="Normal_Plan1" xfId="4"/>
    <cellStyle name="Vírgula" xfId="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39</xdr:row>
          <xdr:rowOff>38100</xdr:rowOff>
        </xdr:from>
        <xdr:to>
          <xdr:col>1</xdr:col>
          <xdr:colOff>2552700</xdr:colOff>
          <xdr:row>42</xdr:row>
          <xdr:rowOff>38100</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10"/>
  <sheetViews>
    <sheetView showGridLines="0" tabSelected="1" zoomScaleNormal="100" zoomScaleSheetLayoutView="100" workbookViewId="0">
      <selection activeCell="P14" sqref="P14"/>
    </sheetView>
  </sheetViews>
  <sheetFormatPr defaultRowHeight="12.75" x14ac:dyDescent="0.2"/>
  <cols>
    <col min="2" max="2" width="71.140625" style="5" customWidth="1"/>
    <col min="4" max="4" width="10.85546875" style="3" customWidth="1"/>
    <col min="5" max="5" width="11.85546875" style="3" bestFit="1" customWidth="1"/>
    <col min="6" max="6" width="12.7109375" style="3" bestFit="1" customWidth="1"/>
    <col min="7" max="7" width="22.7109375" style="3" bestFit="1" customWidth="1"/>
    <col min="8" max="8" width="8.140625" style="16" bestFit="1" customWidth="1"/>
    <col min="9" max="9" width="26.140625" style="16" customWidth="1"/>
    <col min="10" max="11" width="15.28515625" style="151" hidden="1" customWidth="1"/>
    <col min="12" max="12" width="10.140625" style="151" hidden="1" customWidth="1"/>
    <col min="13" max="13" width="11.28515625" style="152" hidden="1" customWidth="1"/>
    <col min="14" max="14" width="12.140625" style="51" customWidth="1"/>
  </cols>
  <sheetData>
    <row r="1" spans="1:15" ht="15.75" x14ac:dyDescent="0.25">
      <c r="A1" s="148" t="s">
        <v>86</v>
      </c>
      <c r="B1" s="148"/>
      <c r="C1" s="148"/>
      <c r="D1" s="148"/>
      <c r="E1" s="148"/>
      <c r="F1" s="148"/>
      <c r="G1" s="148"/>
    </row>
    <row r="2" spans="1:15" x14ac:dyDescent="0.2">
      <c r="A2" s="9" t="s">
        <v>3</v>
      </c>
      <c r="B2" s="10" t="s">
        <v>79</v>
      </c>
      <c r="C2" s="9"/>
      <c r="D2" s="11"/>
      <c r="E2" s="11"/>
      <c r="F2" s="11"/>
      <c r="G2" s="11"/>
    </row>
    <row r="3" spans="1:15" x14ac:dyDescent="0.2">
      <c r="A3" s="9" t="s">
        <v>73</v>
      </c>
      <c r="B3" s="10" t="s">
        <v>84</v>
      </c>
      <c r="C3" s="9"/>
      <c r="D3" s="11" t="s">
        <v>96</v>
      </c>
      <c r="E3" s="11"/>
      <c r="F3" s="13" t="s">
        <v>24</v>
      </c>
      <c r="G3" s="12">
        <v>0.22</v>
      </c>
    </row>
    <row r="4" spans="1:15" ht="13.5" thickBot="1" x14ac:dyDescent="0.25">
      <c r="A4" s="9"/>
      <c r="B4" s="10"/>
      <c r="C4" s="9"/>
      <c r="D4" s="11"/>
      <c r="E4" s="11"/>
      <c r="F4" s="11"/>
      <c r="G4" s="11"/>
    </row>
    <row r="5" spans="1:15" s="51" customFormat="1" ht="18" customHeight="1" x14ac:dyDescent="0.2">
      <c r="A5" s="83" t="s">
        <v>0</v>
      </c>
      <c r="B5" s="84" t="s">
        <v>1</v>
      </c>
      <c r="C5" s="84" t="s">
        <v>10</v>
      </c>
      <c r="D5" s="85" t="s">
        <v>2</v>
      </c>
      <c r="E5" s="85" t="s">
        <v>25</v>
      </c>
      <c r="F5" s="85" t="s">
        <v>18</v>
      </c>
      <c r="G5" s="85" t="s">
        <v>20</v>
      </c>
      <c r="H5" s="85" t="s">
        <v>28</v>
      </c>
      <c r="I5" s="86" t="s">
        <v>27</v>
      </c>
      <c r="J5" s="153"/>
      <c r="K5" s="153"/>
      <c r="L5" s="154"/>
      <c r="M5" s="155"/>
    </row>
    <row r="6" spans="1:15" s="14" customFormat="1" x14ac:dyDescent="0.2">
      <c r="A6" s="87">
        <v>1</v>
      </c>
      <c r="B6" s="88" t="s">
        <v>21</v>
      </c>
      <c r="C6" s="89"/>
      <c r="D6" s="90"/>
      <c r="E6" s="90"/>
      <c r="F6" s="90"/>
      <c r="G6" s="90"/>
      <c r="H6" s="91"/>
      <c r="I6" s="92"/>
      <c r="J6" s="156"/>
      <c r="K6" s="156"/>
      <c r="L6" s="157"/>
      <c r="M6" s="158"/>
      <c r="N6" s="54"/>
    </row>
    <row r="7" spans="1:15" ht="14.25" customHeight="1" x14ac:dyDescent="0.2">
      <c r="A7" s="70" t="s">
        <v>5</v>
      </c>
      <c r="B7" s="67" t="s">
        <v>32</v>
      </c>
      <c r="C7" s="71" t="s">
        <v>8</v>
      </c>
      <c r="D7" s="72">
        <v>3</v>
      </c>
      <c r="E7" s="73">
        <v>367.95</v>
      </c>
      <c r="F7" s="73">
        <f>ROUND(E7*(1+$G$3),2)</f>
        <v>448.9</v>
      </c>
      <c r="G7" s="73">
        <f>ROUND(D7*F7,2)</f>
        <v>1346.7</v>
      </c>
      <c r="H7" s="74" t="s">
        <v>29</v>
      </c>
      <c r="I7" s="75" t="s">
        <v>26</v>
      </c>
      <c r="J7" s="159">
        <f>ROUND(G7*$J$32,2)</f>
        <v>1580.65</v>
      </c>
      <c r="K7" s="159">
        <f>G7-J7</f>
        <v>-233.95000000000005</v>
      </c>
    </row>
    <row r="8" spans="1:15" ht="25.5" x14ac:dyDescent="0.2">
      <c r="A8" s="70" t="s">
        <v>19</v>
      </c>
      <c r="B8" s="67" t="s">
        <v>22</v>
      </c>
      <c r="C8" s="71" t="s">
        <v>8</v>
      </c>
      <c r="D8" s="72">
        <f>D13+D20+D21+D22</f>
        <v>2617.75</v>
      </c>
      <c r="E8" s="73">
        <v>0.33</v>
      </c>
      <c r="F8" s="73">
        <f>ROUND(E8*(1+$G$3),2)</f>
        <v>0.4</v>
      </c>
      <c r="G8" s="73">
        <f>ROUND(D8*F8,2)</f>
        <v>1047.0999999999999</v>
      </c>
      <c r="H8" s="74" t="s">
        <v>29</v>
      </c>
      <c r="I8" s="75">
        <v>78472</v>
      </c>
      <c r="J8" s="159">
        <f>ROUND(G8*$J$32,2)</f>
        <v>1229.01</v>
      </c>
      <c r="K8" s="159">
        <f>G8-J8</f>
        <v>-181.91000000000008</v>
      </c>
    </row>
    <row r="9" spans="1:15" x14ac:dyDescent="0.2">
      <c r="A9" s="70" t="s">
        <v>80</v>
      </c>
      <c r="B9" s="67" t="s">
        <v>81</v>
      </c>
      <c r="C9" s="71" t="s">
        <v>8</v>
      </c>
      <c r="D9" s="72">
        <v>14.88</v>
      </c>
      <c r="E9" s="73">
        <v>457.19</v>
      </c>
      <c r="F9" s="73">
        <f>ROUND(E9*(1+$G$3),2)</f>
        <v>557.77</v>
      </c>
      <c r="G9" s="73">
        <f>ROUND(D9*F9,2)</f>
        <v>8299.6200000000008</v>
      </c>
      <c r="H9" s="74" t="s">
        <v>29</v>
      </c>
      <c r="I9" s="75">
        <v>93584</v>
      </c>
      <c r="J9" s="159">
        <f>ROUND(G9*$J$32,2)</f>
        <v>9741.4599999999991</v>
      </c>
      <c r="K9" s="159">
        <f>G9-J9</f>
        <v>-1441.8399999999983</v>
      </c>
    </row>
    <row r="10" spans="1:15" s="7" customFormat="1" x14ac:dyDescent="0.2">
      <c r="A10" s="78"/>
      <c r="B10" s="79" t="s">
        <v>7</v>
      </c>
      <c r="C10" s="80"/>
      <c r="D10" s="48"/>
      <c r="E10" s="48"/>
      <c r="F10" s="48"/>
      <c r="G10" s="48">
        <f>SUM(G7:G9)</f>
        <v>10693.420000000002</v>
      </c>
      <c r="H10" s="81"/>
      <c r="I10" s="82"/>
      <c r="J10" s="159">
        <f>SUM(J7:J8)</f>
        <v>2809.66</v>
      </c>
      <c r="K10" s="159">
        <f>SUM(K7:K8)</f>
        <v>-415.86000000000013</v>
      </c>
      <c r="L10" s="151"/>
      <c r="M10" s="160"/>
      <c r="N10" s="55"/>
      <c r="O10" s="53"/>
    </row>
    <row r="11" spans="1:15" s="15" customFormat="1" x14ac:dyDescent="0.2">
      <c r="A11" s="87">
        <v>2</v>
      </c>
      <c r="B11" s="88" t="s">
        <v>16</v>
      </c>
      <c r="C11" s="93"/>
      <c r="D11" s="94"/>
      <c r="E11" s="94"/>
      <c r="F11" s="94"/>
      <c r="G11" s="94"/>
      <c r="H11" s="95"/>
      <c r="I11" s="96"/>
      <c r="J11" s="159"/>
      <c r="K11" s="159"/>
      <c r="L11" s="151"/>
      <c r="M11" s="161"/>
      <c r="N11" s="56"/>
      <c r="O11" s="53"/>
    </row>
    <row r="12" spans="1:15" x14ac:dyDescent="0.2">
      <c r="A12" s="126" t="s">
        <v>6</v>
      </c>
      <c r="B12" s="66" t="s">
        <v>51</v>
      </c>
      <c r="C12" s="71" t="s">
        <v>8</v>
      </c>
      <c r="D12" s="72">
        <f>1792.68</f>
        <v>1792.68</v>
      </c>
      <c r="E12" s="73">
        <v>4.82</v>
      </c>
      <c r="F12" s="77">
        <f t="shared" ref="F12:F15" si="0">ROUND(E12*(1+$G$3),2)</f>
        <v>5.88</v>
      </c>
      <c r="G12" s="77">
        <f t="shared" ref="G12:G15" si="1">ROUND(D12*F12,2)</f>
        <v>10540.96</v>
      </c>
      <c r="H12" s="74" t="s">
        <v>29</v>
      </c>
      <c r="I12" s="75">
        <v>72945</v>
      </c>
      <c r="J12" s="159">
        <f>ROUND(G12*$J$32,2)</f>
        <v>12372.18</v>
      </c>
      <c r="K12" s="159">
        <f t="shared" ref="K12:K15" si="2">G12-J12</f>
        <v>-1831.2200000000012</v>
      </c>
      <c r="O12" s="53"/>
    </row>
    <row r="13" spans="1:15" x14ac:dyDescent="0.2">
      <c r="A13" s="126" t="s">
        <v>72</v>
      </c>
      <c r="B13" s="66" t="s">
        <v>52</v>
      </c>
      <c r="C13" s="71" t="s">
        <v>8</v>
      </c>
      <c r="D13" s="72">
        <f>1792.68</f>
        <v>1792.68</v>
      </c>
      <c r="E13" s="73">
        <v>1.21</v>
      </c>
      <c r="F13" s="77">
        <f t="shared" si="0"/>
        <v>1.48</v>
      </c>
      <c r="G13" s="77">
        <f t="shared" si="1"/>
        <v>2653.17</v>
      </c>
      <c r="H13" s="74" t="s">
        <v>29</v>
      </c>
      <c r="I13" s="75">
        <v>72943</v>
      </c>
      <c r="J13" s="159">
        <f>ROUND(G13*$J$32,2)</f>
        <v>3114.09</v>
      </c>
      <c r="K13" s="159">
        <f t="shared" si="2"/>
        <v>-460.92000000000007</v>
      </c>
      <c r="O13" s="53"/>
    </row>
    <row r="14" spans="1:15" x14ac:dyDescent="0.2">
      <c r="A14" s="126" t="s">
        <v>76</v>
      </c>
      <c r="B14" s="66" t="s">
        <v>85</v>
      </c>
      <c r="C14" s="71" t="s">
        <v>9</v>
      </c>
      <c r="D14" s="72">
        <f>ROUND(1792.68*0.05,2)</f>
        <v>89.63</v>
      </c>
      <c r="E14" s="73">
        <v>611.22</v>
      </c>
      <c r="F14" s="77">
        <f t="shared" si="0"/>
        <v>745.69</v>
      </c>
      <c r="G14" s="77">
        <f t="shared" si="1"/>
        <v>66836.19</v>
      </c>
      <c r="H14" s="74" t="s">
        <v>29</v>
      </c>
      <c r="I14" s="75">
        <v>95995</v>
      </c>
      <c r="J14" s="159">
        <f>ROUND(G14*$J$32,2)</f>
        <v>78447.25</v>
      </c>
      <c r="K14" s="159">
        <f t="shared" si="2"/>
        <v>-11611.059999999998</v>
      </c>
      <c r="N14" s="62"/>
      <c r="O14" s="53"/>
    </row>
    <row r="15" spans="1:15" x14ac:dyDescent="0.2">
      <c r="A15" s="126" t="s">
        <v>77</v>
      </c>
      <c r="B15" s="66" t="s">
        <v>61</v>
      </c>
      <c r="C15" s="71" t="s">
        <v>9</v>
      </c>
      <c r="D15" s="72">
        <f>D14</f>
        <v>89.63</v>
      </c>
      <c r="E15" s="73">
        <v>23.06</v>
      </c>
      <c r="F15" s="77">
        <f t="shared" si="0"/>
        <v>28.13</v>
      </c>
      <c r="G15" s="77">
        <f t="shared" si="1"/>
        <v>2521.29</v>
      </c>
      <c r="H15" s="74"/>
      <c r="I15" s="75" t="s">
        <v>30</v>
      </c>
      <c r="J15" s="159">
        <f>ROUND(G15*$J$32,2)</f>
        <v>2959.3</v>
      </c>
      <c r="K15" s="159">
        <f t="shared" si="2"/>
        <v>-438.01000000000022</v>
      </c>
      <c r="O15" s="53"/>
    </row>
    <row r="16" spans="1:15" s="7" customFormat="1" x14ac:dyDescent="0.2">
      <c r="A16" s="78"/>
      <c r="B16" s="79" t="s">
        <v>7</v>
      </c>
      <c r="C16" s="80"/>
      <c r="D16" s="48"/>
      <c r="E16" s="48"/>
      <c r="F16" s="76"/>
      <c r="G16" s="48">
        <f>SUM(G12:G15)</f>
        <v>82551.61</v>
      </c>
      <c r="H16" s="81"/>
      <c r="I16" s="82"/>
      <c r="J16" s="159">
        <f>SUM(J12:J15)</f>
        <v>96892.82</v>
      </c>
      <c r="K16" s="159">
        <f>SUM(K12:K15)</f>
        <v>-14341.21</v>
      </c>
      <c r="L16" s="151"/>
      <c r="M16" s="160"/>
      <c r="N16" s="55"/>
      <c r="O16" s="53"/>
    </row>
    <row r="17" spans="1:15" s="15" customFormat="1" x14ac:dyDescent="0.2">
      <c r="A17" s="87">
        <v>3</v>
      </c>
      <c r="B17" s="88" t="s">
        <v>66</v>
      </c>
      <c r="C17" s="93"/>
      <c r="D17" s="94"/>
      <c r="E17" s="94"/>
      <c r="F17" s="94"/>
      <c r="G17" s="94"/>
      <c r="H17" s="95"/>
      <c r="I17" s="96"/>
      <c r="J17" s="162"/>
      <c r="K17" s="163"/>
      <c r="L17" s="161"/>
      <c r="M17" s="161"/>
      <c r="N17" s="56"/>
      <c r="O17" s="53"/>
    </row>
    <row r="18" spans="1:15" ht="25.5" x14ac:dyDescent="0.2">
      <c r="A18" s="97" t="s">
        <v>13</v>
      </c>
      <c r="B18" s="68" t="s">
        <v>65</v>
      </c>
      <c r="C18" s="98" t="s">
        <v>17</v>
      </c>
      <c r="D18" s="72">
        <v>253</v>
      </c>
      <c r="E18" s="99">
        <v>7.45</v>
      </c>
      <c r="F18" s="99">
        <f t="shared" ref="F18:F22" si="3">ROUND(E18*(1+$G$3),2)</f>
        <v>9.09</v>
      </c>
      <c r="G18" s="99">
        <f t="shared" ref="G18:G22" si="4">ROUND(D18*F18,2)</f>
        <v>2299.77</v>
      </c>
      <c r="H18" s="102" t="s">
        <v>29</v>
      </c>
      <c r="I18" s="75" t="s">
        <v>31</v>
      </c>
      <c r="J18" s="159">
        <f>ROUND(G18*$J$32,2)</f>
        <v>2699.3</v>
      </c>
      <c r="K18" s="159">
        <f t="shared" ref="K18:K22" si="5">G18-J18</f>
        <v>-399.5300000000002</v>
      </c>
      <c r="L18" s="152"/>
      <c r="O18" s="53"/>
    </row>
    <row r="19" spans="1:15" ht="25.5" x14ac:dyDescent="0.2">
      <c r="A19" s="97" t="s">
        <v>14</v>
      </c>
      <c r="B19" s="68" t="s">
        <v>101</v>
      </c>
      <c r="C19" s="98" t="s">
        <v>17</v>
      </c>
      <c r="D19" s="72">
        <v>363</v>
      </c>
      <c r="E19" s="99">
        <v>31.3</v>
      </c>
      <c r="F19" s="99">
        <f t="shared" si="3"/>
        <v>38.19</v>
      </c>
      <c r="G19" s="99">
        <f t="shared" si="4"/>
        <v>13862.97</v>
      </c>
      <c r="H19" s="102" t="s">
        <v>29</v>
      </c>
      <c r="I19" s="100">
        <v>94273</v>
      </c>
      <c r="J19" s="159">
        <f>ROUND(G19*$J$32,2)</f>
        <v>16271.3</v>
      </c>
      <c r="K19" s="159">
        <f t="shared" si="5"/>
        <v>-2408.33</v>
      </c>
      <c r="L19" s="152"/>
      <c r="O19" s="53"/>
    </row>
    <row r="20" spans="1:15" ht="51" x14ac:dyDescent="0.2">
      <c r="A20" s="97" t="s">
        <v>23</v>
      </c>
      <c r="B20" s="69" t="s">
        <v>100</v>
      </c>
      <c r="C20" s="101" t="s">
        <v>8</v>
      </c>
      <c r="D20" s="72">
        <v>632.70000000000005</v>
      </c>
      <c r="E20" s="72">
        <v>57.59</v>
      </c>
      <c r="F20" s="99">
        <f t="shared" si="3"/>
        <v>70.260000000000005</v>
      </c>
      <c r="G20" s="99">
        <f t="shared" si="4"/>
        <v>44453.5</v>
      </c>
      <c r="H20" s="102" t="s">
        <v>29</v>
      </c>
      <c r="I20" s="103">
        <v>92396</v>
      </c>
      <c r="J20" s="159">
        <f>ROUND(G20*$J$32,2)</f>
        <v>52176.14</v>
      </c>
      <c r="K20" s="159">
        <f t="shared" si="5"/>
        <v>-7722.6399999999994</v>
      </c>
      <c r="L20" s="151">
        <v>45.05</v>
      </c>
      <c r="O20" s="53"/>
    </row>
    <row r="21" spans="1:15" ht="51" x14ac:dyDescent="0.2">
      <c r="A21" s="97" t="s">
        <v>15</v>
      </c>
      <c r="B21" s="69" t="s">
        <v>88</v>
      </c>
      <c r="C21" s="101" t="s">
        <v>8</v>
      </c>
      <c r="D21" s="72">
        <f>80.11+40.76</f>
        <v>120.87</v>
      </c>
      <c r="E21" s="72">
        <v>56</v>
      </c>
      <c r="F21" s="99">
        <f t="shared" si="3"/>
        <v>68.319999999999993</v>
      </c>
      <c r="G21" s="99">
        <f t="shared" si="4"/>
        <v>8257.84</v>
      </c>
      <c r="H21" s="102" t="s">
        <v>29</v>
      </c>
      <c r="I21" s="103">
        <v>92399</v>
      </c>
      <c r="J21" s="159" t="e">
        <f>ROUND(G21*#REF!,2)</f>
        <v>#REF!</v>
      </c>
      <c r="K21" s="159" t="e">
        <f t="shared" si="5"/>
        <v>#REF!</v>
      </c>
      <c r="O21" s="53"/>
    </row>
    <row r="22" spans="1:15" ht="63.75" x14ac:dyDescent="0.2">
      <c r="A22" s="97" t="s">
        <v>87</v>
      </c>
      <c r="B22" s="69" t="s">
        <v>68</v>
      </c>
      <c r="C22" s="101" t="s">
        <v>8</v>
      </c>
      <c r="D22" s="72">
        <v>71.5</v>
      </c>
      <c r="E22" s="72">
        <v>62.55</v>
      </c>
      <c r="F22" s="99">
        <f t="shared" si="3"/>
        <v>76.31</v>
      </c>
      <c r="G22" s="99">
        <f t="shared" si="4"/>
        <v>5456.17</v>
      </c>
      <c r="H22" s="102" t="s">
        <v>29</v>
      </c>
      <c r="I22" s="103">
        <v>93679</v>
      </c>
      <c r="J22" s="159">
        <f>ROUND(G22*$J$32,2)</f>
        <v>6404.04</v>
      </c>
      <c r="K22" s="159">
        <f t="shared" si="5"/>
        <v>-947.86999999999989</v>
      </c>
      <c r="L22" s="151">
        <v>63.75</v>
      </c>
      <c r="N22" s="57"/>
      <c r="O22" s="53"/>
    </row>
    <row r="23" spans="1:15" s="7" customFormat="1" x14ac:dyDescent="0.2">
      <c r="A23" s="78"/>
      <c r="B23" s="79" t="s">
        <v>7</v>
      </c>
      <c r="C23" s="80"/>
      <c r="D23" s="48"/>
      <c r="E23" s="48"/>
      <c r="F23" s="32"/>
      <c r="G23" s="48">
        <f>SUM(G18:G22)</f>
        <v>74330.25</v>
      </c>
      <c r="H23" s="81"/>
      <c r="I23" s="82"/>
      <c r="J23" s="164" t="e">
        <f>SUM(J18:J22)</f>
        <v>#REF!</v>
      </c>
      <c r="K23" s="164" t="e">
        <f>SUM(K18:K22)</f>
        <v>#REF!</v>
      </c>
      <c r="L23" s="160"/>
      <c r="M23" s="165"/>
      <c r="N23" s="55"/>
      <c r="O23" s="53"/>
    </row>
    <row r="24" spans="1:15" s="43" customFormat="1" x14ac:dyDescent="0.2">
      <c r="A24" s="87">
        <v>4</v>
      </c>
      <c r="B24" s="104" t="s">
        <v>54</v>
      </c>
      <c r="C24" s="105"/>
      <c r="D24" s="106"/>
      <c r="E24" s="107"/>
      <c r="F24" s="107"/>
      <c r="G24" s="108"/>
      <c r="H24" s="108"/>
      <c r="I24" s="109"/>
      <c r="J24" s="166"/>
      <c r="K24" s="166"/>
      <c r="L24" s="151"/>
      <c r="M24" s="167"/>
      <c r="N24" s="58"/>
      <c r="O24" s="53"/>
    </row>
    <row r="25" spans="1:15" s="43" customFormat="1" ht="25.5" x14ac:dyDescent="0.2">
      <c r="A25" s="110"/>
      <c r="B25" s="64" t="s">
        <v>55</v>
      </c>
      <c r="C25" s="111"/>
      <c r="D25" s="112"/>
      <c r="E25" s="113"/>
      <c r="F25" s="113"/>
      <c r="G25" s="114"/>
      <c r="H25" s="114"/>
      <c r="I25" s="115"/>
      <c r="J25" s="166"/>
      <c r="K25" s="166"/>
      <c r="L25" s="151"/>
      <c r="M25" s="167"/>
      <c r="N25" s="58"/>
      <c r="O25" s="53"/>
    </row>
    <row r="26" spans="1:15" s="43" customFormat="1" ht="12.75" customHeight="1" x14ac:dyDescent="0.2">
      <c r="A26" s="116" t="s">
        <v>78</v>
      </c>
      <c r="B26" s="65" t="s">
        <v>56</v>
      </c>
      <c r="C26" s="111" t="s">
        <v>8</v>
      </c>
      <c r="D26" s="117">
        <v>40.18</v>
      </c>
      <c r="E26" s="117">
        <v>45.65</v>
      </c>
      <c r="F26" s="73">
        <f t="shared" ref="F26" si="6">ROUND(E26*(1+$G$3),2)</f>
        <v>55.69</v>
      </c>
      <c r="G26" s="73">
        <f t="shared" ref="G26" si="7">ROUND(D26*F26,2)</f>
        <v>2237.62</v>
      </c>
      <c r="H26" s="74" t="s">
        <v>57</v>
      </c>
      <c r="I26" s="118" t="s">
        <v>60</v>
      </c>
      <c r="J26" s="159">
        <f>ROUND(G26*$J$32,2)</f>
        <v>2626.35</v>
      </c>
      <c r="K26" s="159">
        <f t="shared" ref="K26" si="8">G26-J26</f>
        <v>-388.73</v>
      </c>
      <c r="L26" s="151"/>
      <c r="M26" s="167"/>
      <c r="N26" s="63"/>
      <c r="O26" s="53"/>
    </row>
    <row r="27" spans="1:15" s="43" customFormat="1" ht="12.75" customHeight="1" x14ac:dyDescent="0.2">
      <c r="A27" s="116" t="s">
        <v>94</v>
      </c>
      <c r="B27" s="65" t="s">
        <v>82</v>
      </c>
      <c r="C27" s="111" t="s">
        <v>12</v>
      </c>
      <c r="D27" s="117">
        <v>1</v>
      </c>
      <c r="E27" s="117">
        <v>105.26</v>
      </c>
      <c r="F27" s="73">
        <f t="shared" ref="F27" si="9">ROUND(E27*(1+$G$3),2)</f>
        <v>128.41999999999999</v>
      </c>
      <c r="G27" s="73">
        <f t="shared" ref="G27" si="10">ROUND(D27*F27,2)</f>
        <v>128.41999999999999</v>
      </c>
      <c r="H27" s="102" t="s">
        <v>29</v>
      </c>
      <c r="I27" s="118" t="s">
        <v>83</v>
      </c>
      <c r="J27" s="159">
        <f>ROUND(G27*$J$32,2)</f>
        <v>150.72999999999999</v>
      </c>
      <c r="K27" s="159">
        <f t="shared" ref="K27" si="11">G27-J27</f>
        <v>-22.310000000000002</v>
      </c>
      <c r="L27" s="151"/>
      <c r="M27" s="167"/>
      <c r="N27" s="63"/>
      <c r="O27" s="53"/>
    </row>
    <row r="28" spans="1:15" s="43" customFormat="1" ht="12.75" customHeight="1" x14ac:dyDescent="0.2">
      <c r="A28" s="116" t="s">
        <v>95</v>
      </c>
      <c r="B28" s="65" t="s">
        <v>89</v>
      </c>
      <c r="C28" s="111" t="s">
        <v>12</v>
      </c>
      <c r="D28" s="117">
        <v>2</v>
      </c>
      <c r="E28" s="117">
        <v>187.08</v>
      </c>
      <c r="F28" s="73">
        <f t="shared" ref="F28" si="12">ROUND(E28*(1+$G$3),2)</f>
        <v>228.24</v>
      </c>
      <c r="G28" s="73">
        <f t="shared" ref="G28" si="13">ROUND(D28*F28,2)</f>
        <v>456.48</v>
      </c>
      <c r="H28" s="74"/>
      <c r="I28" s="118" t="s">
        <v>102</v>
      </c>
      <c r="J28" s="159">
        <f>ROUND(G28*$J$32,2)</f>
        <v>535.78</v>
      </c>
      <c r="K28" s="159">
        <f t="shared" ref="K28" si="14">G28-J28</f>
        <v>-79.299999999999955</v>
      </c>
      <c r="L28" s="151"/>
      <c r="M28" s="167"/>
      <c r="N28" s="63"/>
      <c r="O28" s="53"/>
    </row>
    <row r="29" spans="1:15" s="8" customFormat="1" x14ac:dyDescent="0.2">
      <c r="A29" s="119"/>
      <c r="B29" s="120" t="s">
        <v>7</v>
      </c>
      <c r="C29" s="121"/>
      <c r="D29" s="44"/>
      <c r="E29" s="44"/>
      <c r="F29" s="44"/>
      <c r="G29" s="44">
        <f>SUM(G26:G28)</f>
        <v>2822.52</v>
      </c>
      <c r="H29" s="122"/>
      <c r="I29" s="123"/>
      <c r="J29" s="168">
        <f>SUM(J26:J26)</f>
        <v>2626.35</v>
      </c>
      <c r="K29" s="168">
        <f>SUM(K26:K26)</f>
        <v>-388.73</v>
      </c>
      <c r="L29" s="151"/>
      <c r="M29" s="160"/>
      <c r="N29" s="59"/>
      <c r="O29" s="53"/>
    </row>
    <row r="30" spans="1:15" s="6" customFormat="1" ht="13.5" thickBot="1" x14ac:dyDescent="0.25">
      <c r="A30" s="19"/>
      <c r="B30" s="20" t="s">
        <v>11</v>
      </c>
      <c r="C30" s="21"/>
      <c r="D30" s="22"/>
      <c r="E30" s="22"/>
      <c r="F30" s="22"/>
      <c r="G30" s="23">
        <f>SUM(G29+G23+G16+G10)</f>
        <v>170397.80000000002</v>
      </c>
      <c r="H30" s="124"/>
      <c r="I30" s="125"/>
      <c r="J30" s="169" t="e">
        <f>J29+#REF!+#REF!+J23+J16+J10</f>
        <v>#REF!</v>
      </c>
      <c r="K30" s="169" t="e">
        <f>K29+#REF!+#REF!+K23+K16+K10</f>
        <v>#REF!</v>
      </c>
      <c r="L30" s="160"/>
      <c r="M30" s="170"/>
      <c r="N30" s="60"/>
    </row>
    <row r="31" spans="1:15" x14ac:dyDescent="0.2">
      <c r="A31" s="1" t="s">
        <v>99</v>
      </c>
      <c r="B31" s="4"/>
      <c r="C31" s="1"/>
      <c r="D31" s="2"/>
      <c r="E31" s="2"/>
      <c r="F31" s="2"/>
      <c r="G31" s="2"/>
      <c r="J31" s="151">
        <v>200000</v>
      </c>
    </row>
    <row r="32" spans="1:15" x14ac:dyDescent="0.2">
      <c r="A32" s="1" t="s">
        <v>98</v>
      </c>
      <c r="B32" s="4"/>
      <c r="C32" s="1"/>
      <c r="D32" s="2"/>
      <c r="E32" s="2"/>
      <c r="F32" s="2"/>
      <c r="G32" s="2"/>
      <c r="J32" s="151">
        <f>(J31)/(G30)</f>
        <v>1.1737240739023624</v>
      </c>
      <c r="K32" s="151" t="e">
        <f>J30+K30</f>
        <v>#REF!</v>
      </c>
      <c r="L32" s="151">
        <f>L31/G30</f>
        <v>0</v>
      </c>
    </row>
    <row r="33" spans="1:13" x14ac:dyDescent="0.2">
      <c r="A33" s="1"/>
      <c r="B33" s="4"/>
      <c r="C33" s="1"/>
      <c r="D33" s="2"/>
      <c r="E33" s="2"/>
      <c r="F33" s="2"/>
      <c r="G33" s="2"/>
      <c r="K33" s="152"/>
    </row>
    <row r="34" spans="1:13" hidden="1" x14ac:dyDescent="0.2">
      <c r="A34" s="138" t="s">
        <v>74</v>
      </c>
      <c r="B34" s="137"/>
      <c r="C34" s="1"/>
      <c r="D34" s="2"/>
      <c r="E34" s="2"/>
      <c r="F34" s="2"/>
      <c r="G34" s="2"/>
      <c r="L34" s="152"/>
    </row>
    <row r="35" spans="1:13" hidden="1" x14ac:dyDescent="0.2">
      <c r="A35" s="138" t="s">
        <v>64</v>
      </c>
      <c r="B35" s="137"/>
      <c r="C35" s="1"/>
      <c r="D35" s="2"/>
      <c r="E35" s="2"/>
      <c r="F35" s="2"/>
      <c r="G35" s="2"/>
      <c r="L35" s="152"/>
    </row>
    <row r="36" spans="1:13" hidden="1" x14ac:dyDescent="0.2">
      <c r="A36" s="1"/>
      <c r="B36" s="4"/>
      <c r="C36" s="1"/>
      <c r="D36" s="2"/>
      <c r="E36" s="2"/>
      <c r="F36" s="2"/>
      <c r="G36" s="2"/>
    </row>
    <row r="37" spans="1:13" ht="25.5" hidden="1" x14ac:dyDescent="0.2">
      <c r="A37" s="127" t="s">
        <v>30</v>
      </c>
      <c r="B37" s="128" t="s">
        <v>93</v>
      </c>
      <c r="C37" s="52"/>
      <c r="D37" s="128"/>
      <c r="E37" s="52"/>
      <c r="F37" s="52"/>
      <c r="G37" s="52"/>
      <c r="H37" s="52"/>
      <c r="I37" s="41"/>
      <c r="J37" s="171"/>
      <c r="K37" s="171"/>
    </row>
    <row r="38" spans="1:13" hidden="1" x14ac:dyDescent="0.2">
      <c r="A38" s="135"/>
      <c r="B38" s="52"/>
      <c r="C38" s="52"/>
      <c r="D38" s="52"/>
      <c r="E38" s="52"/>
      <c r="F38" s="52"/>
      <c r="G38" s="52"/>
      <c r="H38" s="52"/>
      <c r="I38" s="41"/>
      <c r="J38" s="171"/>
      <c r="K38" s="171"/>
    </row>
    <row r="39" spans="1:13" x14ac:dyDescent="0.2">
      <c r="A39" s="129" t="s">
        <v>30</v>
      </c>
      <c r="B39" s="130" t="s">
        <v>97</v>
      </c>
      <c r="C39" s="131"/>
      <c r="D39" s="132"/>
      <c r="E39" s="132"/>
      <c r="F39" s="132"/>
      <c r="G39" s="132"/>
      <c r="H39" s="133"/>
    </row>
    <row r="40" spans="1:13" ht="12.75" customHeight="1" x14ac:dyDescent="0.2">
      <c r="A40" s="131"/>
      <c r="B40" s="134" t="s">
        <v>75</v>
      </c>
      <c r="C40" s="131"/>
      <c r="D40" s="136"/>
      <c r="E40" s="132"/>
      <c r="F40" s="132"/>
      <c r="G40" s="132"/>
      <c r="H40" s="133"/>
    </row>
    <row r="41" spans="1:13" ht="12.75" customHeight="1" x14ac:dyDescent="0.2">
      <c r="A41" s="131"/>
      <c r="B41" s="134"/>
      <c r="C41" s="131"/>
      <c r="D41" s="132"/>
      <c r="E41" s="132"/>
      <c r="F41" s="132"/>
      <c r="G41" s="132"/>
      <c r="H41" s="133"/>
    </row>
    <row r="42" spans="1:13" x14ac:dyDescent="0.2">
      <c r="A42" s="131"/>
      <c r="B42" s="134"/>
      <c r="C42" s="131"/>
      <c r="D42" s="132"/>
      <c r="E42" s="132"/>
      <c r="F42" s="132"/>
      <c r="G42" s="132"/>
      <c r="H42" s="133"/>
    </row>
    <row r="43" spans="1:13" x14ac:dyDescent="0.2">
      <c r="A43" s="131"/>
      <c r="B43" s="134"/>
      <c r="C43" s="131"/>
      <c r="D43" s="132"/>
      <c r="E43" s="132"/>
      <c r="F43" s="132"/>
      <c r="G43" s="132"/>
      <c r="H43" s="133"/>
    </row>
    <row r="44" spans="1:13" s="145" customFormat="1" x14ac:dyDescent="0.2">
      <c r="A44" s="143" t="s">
        <v>31</v>
      </c>
      <c r="B44" s="144" t="s">
        <v>104</v>
      </c>
      <c r="D44" s="142"/>
      <c r="E44" s="142"/>
      <c r="F44" s="142"/>
      <c r="G44" s="142"/>
      <c r="H44" s="146"/>
      <c r="I44" s="146"/>
      <c r="J44" s="151"/>
      <c r="K44" s="152"/>
      <c r="L44" s="152"/>
      <c r="M44" s="152"/>
    </row>
    <row r="45" spans="1:13" s="145" customFormat="1" x14ac:dyDescent="0.2">
      <c r="B45" s="141" t="s">
        <v>105</v>
      </c>
      <c r="D45" s="142"/>
      <c r="E45" s="142"/>
      <c r="F45" s="142"/>
      <c r="G45" s="142"/>
      <c r="H45" s="146"/>
      <c r="I45" s="146"/>
      <c r="J45" s="151"/>
      <c r="K45" s="152"/>
      <c r="L45" s="152"/>
      <c r="M45" s="152"/>
    </row>
    <row r="46" spans="1:13" s="145" customFormat="1" x14ac:dyDescent="0.2">
      <c r="B46" s="141" t="s">
        <v>103</v>
      </c>
      <c r="D46" s="142"/>
      <c r="E46" s="142"/>
      <c r="F46" s="142"/>
      <c r="G46" s="142"/>
      <c r="H46" s="146"/>
      <c r="I46" s="146"/>
      <c r="J46" s="151"/>
      <c r="K46" s="152"/>
      <c r="L46" s="152"/>
      <c r="M46" s="152"/>
    </row>
    <row r="47" spans="1:13" s="145" customFormat="1" x14ac:dyDescent="0.2">
      <c r="B47" s="141" t="s">
        <v>106</v>
      </c>
      <c r="D47" s="142"/>
      <c r="E47" s="142"/>
      <c r="F47" s="142"/>
      <c r="G47" s="142"/>
      <c r="H47" s="146"/>
      <c r="I47" s="146"/>
      <c r="J47" s="151"/>
      <c r="K47" s="152"/>
      <c r="L47" s="152"/>
      <c r="M47" s="152"/>
    </row>
    <row r="48" spans="1:13" s="145" customFormat="1" x14ac:dyDescent="0.2">
      <c r="B48" s="141" t="s">
        <v>107</v>
      </c>
      <c r="D48" s="142"/>
      <c r="E48" s="142"/>
      <c r="F48" s="142"/>
      <c r="G48" s="142"/>
      <c r="H48" s="146"/>
      <c r="I48" s="146"/>
      <c r="J48" s="151"/>
      <c r="K48" s="152"/>
      <c r="L48" s="152"/>
      <c r="M48" s="152"/>
    </row>
    <row r="49" spans="1:14" x14ac:dyDescent="0.2">
      <c r="A49" s="131"/>
      <c r="B49" s="134"/>
      <c r="C49" s="131"/>
      <c r="D49" s="132"/>
      <c r="E49" s="132"/>
      <c r="F49" s="132"/>
      <c r="G49" s="132"/>
      <c r="H49" s="133"/>
    </row>
    <row r="50" spans="1:14" ht="12.75" customHeight="1" x14ac:dyDescent="0.2">
      <c r="A50" s="139" t="s">
        <v>102</v>
      </c>
      <c r="B50" s="139" t="s">
        <v>58</v>
      </c>
      <c r="C50" s="139"/>
      <c r="D50" s="139"/>
      <c r="E50" s="139"/>
      <c r="F50" s="139"/>
      <c r="G50" s="139"/>
      <c r="H50" s="139"/>
      <c r="I50" s="139"/>
      <c r="J50" s="171"/>
      <c r="K50" s="171"/>
      <c r="N50"/>
    </row>
    <row r="51" spans="1:14" ht="12.75" customHeight="1" x14ac:dyDescent="0.2">
      <c r="A51" s="139"/>
      <c r="B51" s="140" t="s">
        <v>69</v>
      </c>
      <c r="C51" s="139"/>
      <c r="D51" s="139"/>
      <c r="E51" s="139"/>
      <c r="F51" s="139"/>
      <c r="G51" s="139"/>
      <c r="H51" s="139"/>
      <c r="I51" s="139"/>
      <c r="J51" s="171"/>
      <c r="K51" s="171"/>
      <c r="N51"/>
    </row>
    <row r="52" spans="1:14" ht="12.75" customHeight="1" x14ac:dyDescent="0.2">
      <c r="A52" s="139"/>
      <c r="B52" s="140" t="s">
        <v>70</v>
      </c>
      <c r="C52" s="139"/>
      <c r="D52" s="139"/>
      <c r="E52" s="139"/>
      <c r="F52" s="139"/>
      <c r="G52" s="139"/>
      <c r="H52" s="139"/>
      <c r="I52" s="139"/>
      <c r="J52" s="171"/>
      <c r="K52" s="171"/>
      <c r="N52"/>
    </row>
    <row r="53" spans="1:14" ht="12.75" customHeight="1" x14ac:dyDescent="0.2">
      <c r="A53" s="139"/>
      <c r="B53" s="140" t="s">
        <v>71</v>
      </c>
      <c r="C53" s="139"/>
      <c r="D53" s="139"/>
      <c r="E53" s="139"/>
      <c r="F53" s="139"/>
      <c r="G53" s="139"/>
      <c r="H53" s="139"/>
      <c r="I53" s="139"/>
      <c r="J53" s="171"/>
      <c r="K53" s="171"/>
      <c r="N53"/>
    </row>
    <row r="54" spans="1:14" ht="12.75" customHeight="1" x14ac:dyDescent="0.2">
      <c r="A54" s="139"/>
      <c r="B54" s="140" t="s">
        <v>59</v>
      </c>
      <c r="C54" s="139"/>
      <c r="D54" s="139"/>
      <c r="E54" s="139"/>
      <c r="F54" s="139"/>
      <c r="G54" s="139"/>
      <c r="H54" s="139"/>
      <c r="I54" s="139"/>
      <c r="J54" s="171"/>
      <c r="K54" s="171"/>
      <c r="N54"/>
    </row>
    <row r="55" spans="1:14" ht="12.75" customHeight="1" x14ac:dyDescent="0.2">
      <c r="B55" s="147" t="s">
        <v>90</v>
      </c>
      <c r="C55" s="147"/>
      <c r="D55" s="147"/>
      <c r="E55" s="147"/>
      <c r="F55" s="147"/>
      <c r="G55" s="147"/>
      <c r="H55" s="147"/>
      <c r="N55"/>
    </row>
    <row r="56" spans="1:14" x14ac:dyDescent="0.2">
      <c r="B56" s="147" t="s">
        <v>91</v>
      </c>
      <c r="C56" s="147"/>
      <c r="D56" s="147"/>
      <c r="E56" s="147"/>
      <c r="F56" s="147"/>
      <c r="G56" s="147"/>
      <c r="H56" s="147"/>
      <c r="N56"/>
    </row>
    <row r="57" spans="1:14" x14ac:dyDescent="0.2">
      <c r="B57" s="141" t="s">
        <v>92</v>
      </c>
      <c r="N57"/>
    </row>
    <row r="58" spans="1:14" x14ac:dyDescent="0.2">
      <c r="B58" s="141"/>
      <c r="N58"/>
    </row>
    <row r="59" spans="1:14" s="18" customFormat="1" x14ac:dyDescent="0.2">
      <c r="A59" s="18" t="s">
        <v>62</v>
      </c>
      <c r="B59" s="17"/>
      <c r="D59" s="45"/>
      <c r="E59" s="45"/>
      <c r="F59" s="45"/>
      <c r="G59" s="45"/>
      <c r="H59" s="49"/>
      <c r="I59" s="49"/>
      <c r="J59" s="151"/>
      <c r="K59" s="152"/>
      <c r="L59" s="152"/>
      <c r="M59" s="152"/>
      <c r="N59" s="61"/>
    </row>
    <row r="60" spans="1:14" s="18" customFormat="1" x14ac:dyDescent="0.2">
      <c r="A60" s="18" t="s">
        <v>63</v>
      </c>
      <c r="B60" s="17"/>
      <c r="D60" s="45"/>
      <c r="E60" s="45"/>
      <c r="F60" s="45"/>
      <c r="G60" s="45"/>
      <c r="H60" s="49"/>
      <c r="I60" s="49"/>
      <c r="J60" s="151"/>
      <c r="K60" s="152"/>
      <c r="L60" s="152"/>
      <c r="M60" s="152"/>
      <c r="N60" s="61"/>
    </row>
    <row r="61" spans="1:14" s="18" customFormat="1" x14ac:dyDescent="0.2">
      <c r="B61" s="17"/>
      <c r="D61" s="50"/>
      <c r="E61" s="45"/>
      <c r="F61" s="45"/>
      <c r="G61" s="45"/>
      <c r="H61" s="49"/>
      <c r="I61" s="49"/>
      <c r="J61" s="151"/>
      <c r="K61" s="152"/>
      <c r="L61" s="152"/>
      <c r="M61" s="152"/>
      <c r="N61" s="61"/>
    </row>
    <row r="62" spans="1:14" s="18" customFormat="1" x14ac:dyDescent="0.2">
      <c r="B62" s="17"/>
      <c r="D62" s="45"/>
      <c r="E62" s="45"/>
      <c r="F62" s="45"/>
      <c r="G62" s="45"/>
      <c r="H62" s="49"/>
      <c r="I62" s="49"/>
      <c r="J62" s="151"/>
      <c r="K62" s="152"/>
      <c r="L62" s="152"/>
      <c r="M62" s="152"/>
      <c r="N62" s="61"/>
    </row>
    <row r="66" spans="11:12" x14ac:dyDescent="0.2">
      <c r="K66" s="152"/>
      <c r="L66" s="152"/>
    </row>
    <row r="67" spans="11:12" x14ac:dyDescent="0.2">
      <c r="K67" s="152"/>
      <c r="L67" s="152"/>
    </row>
    <row r="68" spans="11:12" x14ac:dyDescent="0.2">
      <c r="K68" s="152"/>
      <c r="L68" s="152"/>
    </row>
    <row r="69" spans="11:12" x14ac:dyDescent="0.2">
      <c r="K69" s="152"/>
      <c r="L69" s="152"/>
    </row>
    <row r="70" spans="11:12" x14ac:dyDescent="0.2">
      <c r="K70" s="152"/>
      <c r="L70" s="152"/>
    </row>
    <row r="71" spans="11:12" x14ac:dyDescent="0.2">
      <c r="K71" s="152"/>
      <c r="L71" s="152"/>
    </row>
    <row r="72" spans="11:12" x14ac:dyDescent="0.2">
      <c r="K72" s="152"/>
      <c r="L72" s="152"/>
    </row>
    <row r="73" spans="11:12" x14ac:dyDescent="0.2">
      <c r="K73" s="152"/>
      <c r="L73" s="152"/>
    </row>
    <row r="74" spans="11:12" x14ac:dyDescent="0.2">
      <c r="K74" s="152"/>
      <c r="L74" s="152"/>
    </row>
    <row r="75" spans="11:12" x14ac:dyDescent="0.2">
      <c r="K75" s="152"/>
      <c r="L75" s="152"/>
    </row>
    <row r="76" spans="11:12" x14ac:dyDescent="0.2">
      <c r="K76" s="152"/>
      <c r="L76" s="152"/>
    </row>
    <row r="77" spans="11:12" x14ac:dyDescent="0.2">
      <c r="K77" s="152"/>
      <c r="L77" s="152"/>
    </row>
    <row r="78" spans="11:12" x14ac:dyDescent="0.2">
      <c r="K78" s="152"/>
      <c r="L78" s="152"/>
    </row>
    <row r="79" spans="11:12" x14ac:dyDescent="0.2">
      <c r="K79" s="152"/>
      <c r="L79" s="152"/>
    </row>
    <row r="80" spans="11:12" x14ac:dyDescent="0.2">
      <c r="K80" s="152"/>
      <c r="L80" s="152"/>
    </row>
    <row r="81" spans="11:12" x14ac:dyDescent="0.2">
      <c r="K81" s="152"/>
      <c r="L81" s="152"/>
    </row>
    <row r="82" spans="11:12" x14ac:dyDescent="0.2">
      <c r="K82" s="152"/>
      <c r="L82" s="152"/>
    </row>
    <row r="83" spans="11:12" x14ac:dyDescent="0.2">
      <c r="K83" s="152"/>
      <c r="L83" s="152"/>
    </row>
    <row r="84" spans="11:12" x14ac:dyDescent="0.2">
      <c r="K84" s="152"/>
      <c r="L84" s="152"/>
    </row>
    <row r="85" spans="11:12" x14ac:dyDescent="0.2">
      <c r="K85" s="152"/>
      <c r="L85" s="152"/>
    </row>
    <row r="86" spans="11:12" x14ac:dyDescent="0.2">
      <c r="K86" s="152"/>
      <c r="L86" s="152"/>
    </row>
    <row r="87" spans="11:12" x14ac:dyDescent="0.2">
      <c r="K87" s="152"/>
      <c r="L87" s="152"/>
    </row>
    <row r="88" spans="11:12" x14ac:dyDescent="0.2">
      <c r="K88" s="152"/>
      <c r="L88" s="152"/>
    </row>
    <row r="89" spans="11:12" x14ac:dyDescent="0.2">
      <c r="K89" s="152"/>
      <c r="L89" s="152"/>
    </row>
    <row r="90" spans="11:12" x14ac:dyDescent="0.2">
      <c r="K90" s="152"/>
      <c r="L90" s="152"/>
    </row>
    <row r="91" spans="11:12" x14ac:dyDescent="0.2">
      <c r="K91" s="152"/>
      <c r="L91" s="152"/>
    </row>
    <row r="92" spans="11:12" x14ac:dyDescent="0.2">
      <c r="K92" s="152"/>
      <c r="L92" s="152"/>
    </row>
    <row r="93" spans="11:12" x14ac:dyDescent="0.2">
      <c r="K93" s="152"/>
      <c r="L93" s="152"/>
    </row>
    <row r="94" spans="11:12" x14ac:dyDescent="0.2">
      <c r="K94" s="152"/>
      <c r="L94" s="152"/>
    </row>
    <row r="95" spans="11:12" x14ac:dyDescent="0.2">
      <c r="K95" s="152"/>
      <c r="L95" s="152"/>
    </row>
    <row r="96" spans="11:12" x14ac:dyDescent="0.2">
      <c r="K96" s="152"/>
      <c r="L96" s="152"/>
    </row>
    <row r="97" spans="1:12" x14ac:dyDescent="0.2">
      <c r="K97" s="152"/>
      <c r="L97" s="152"/>
    </row>
    <row r="98" spans="1:12" x14ac:dyDescent="0.2">
      <c r="K98" s="152"/>
      <c r="L98" s="152"/>
    </row>
    <row r="99" spans="1:12" x14ac:dyDescent="0.2">
      <c r="K99" s="152"/>
      <c r="L99" s="152"/>
    </row>
    <row r="100" spans="1:12" x14ac:dyDescent="0.2">
      <c r="K100" s="152"/>
      <c r="L100" s="152"/>
    </row>
    <row r="101" spans="1:12" x14ac:dyDescent="0.2">
      <c r="K101" s="152"/>
      <c r="L101" s="152"/>
    </row>
    <row r="102" spans="1:12" x14ac:dyDescent="0.2">
      <c r="K102" s="152"/>
      <c r="L102" s="152"/>
    </row>
    <row r="103" spans="1:12" x14ac:dyDescent="0.2">
      <c r="K103" s="152"/>
      <c r="L103" s="152"/>
    </row>
    <row r="104" spans="1:12" x14ac:dyDescent="0.2">
      <c r="K104" s="152"/>
      <c r="L104" s="152"/>
    </row>
    <row r="105" spans="1:12" x14ac:dyDescent="0.2">
      <c r="K105" s="152"/>
      <c r="L105" s="152"/>
    </row>
    <row r="106" spans="1:12" x14ac:dyDescent="0.2">
      <c r="K106" s="152"/>
      <c r="L106" s="152"/>
    </row>
    <row r="107" spans="1:12" x14ac:dyDescent="0.2">
      <c r="K107" s="152"/>
      <c r="L107" s="152"/>
    </row>
    <row r="108" spans="1:12" x14ac:dyDescent="0.2">
      <c r="K108" s="152"/>
      <c r="L108" s="152"/>
    </row>
    <row r="109" spans="1:12" x14ac:dyDescent="0.2">
      <c r="A109" s="18" t="s">
        <v>67</v>
      </c>
      <c r="K109" s="152"/>
      <c r="L109" s="152"/>
    </row>
    <row r="110" spans="1:12" x14ac:dyDescent="0.2">
      <c r="K110" s="152"/>
      <c r="L110" s="152"/>
    </row>
  </sheetData>
  <mergeCells count="3">
    <mergeCell ref="B55:H55"/>
    <mergeCell ref="B56:H56"/>
    <mergeCell ref="A1:G1"/>
  </mergeCells>
  <pageMargins left="0.51181102362204722" right="0.19685039370078741" top="2.3622047244094491" bottom="0.43307086614173229" header="0.31496062992125984" footer="0.31496062992125984"/>
  <pageSetup scale="69" orientation="landscape" verticalDpi="720" r:id="rId1"/>
  <rowBreaks count="1" manualBreakCount="1">
    <brk id="30" max="8" man="1"/>
  </rowBreaks>
  <drawing r:id="rId2"/>
  <legacyDrawing r:id="rId3"/>
  <oleObjects>
    <mc:AlternateContent xmlns:mc="http://schemas.openxmlformats.org/markup-compatibility/2006">
      <mc:Choice Requires="x14">
        <oleObject progId="Equation.3" shapeId="1033" r:id="rId4">
          <objectPr defaultSize="0" autoPict="0" r:id="rId5">
            <anchor moveWithCells="1">
              <from>
                <xdr:col>1</xdr:col>
                <xdr:colOff>28575</xdr:colOff>
                <xdr:row>39</xdr:row>
                <xdr:rowOff>38100</xdr:rowOff>
              </from>
              <to>
                <xdr:col>1</xdr:col>
                <xdr:colOff>2552700</xdr:colOff>
                <xdr:row>42</xdr:row>
                <xdr:rowOff>38100</xdr:rowOff>
              </to>
            </anchor>
          </objectPr>
        </oleObject>
      </mc:Choice>
      <mc:Fallback>
        <oleObject progId="Equation.3" shapeId="103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showGridLines="0" showZeros="0" zoomScaleNormal="100" workbookViewId="0">
      <selection activeCell="F24" sqref="F24"/>
    </sheetView>
  </sheetViews>
  <sheetFormatPr defaultRowHeight="12.75" x14ac:dyDescent="0.2"/>
  <cols>
    <col min="1" max="1" width="8.5703125" customWidth="1"/>
    <col min="2" max="2" width="30" bestFit="1" customWidth="1"/>
    <col min="3" max="3" width="10.140625" bestFit="1" customWidth="1"/>
    <col min="4" max="4" width="7.28515625" bestFit="1" customWidth="1"/>
    <col min="5" max="5" width="14" customWidth="1"/>
    <col min="6" max="6" width="9.28515625" bestFit="1" customWidth="1"/>
    <col min="7" max="7" width="14" customWidth="1"/>
    <col min="8" max="8" width="7.28515625" bestFit="1" customWidth="1"/>
    <col min="9" max="9" width="14" customWidth="1"/>
    <col min="10" max="10" width="8.28515625" style="25" bestFit="1" customWidth="1"/>
    <col min="11" max="11" width="13.140625" bestFit="1" customWidth="1"/>
    <col min="12" max="12" width="6.140625" customWidth="1"/>
  </cols>
  <sheetData>
    <row r="1" spans="1:12" ht="15.75" x14ac:dyDescent="0.25">
      <c r="A1" s="148" t="s">
        <v>33</v>
      </c>
      <c r="B1" s="148"/>
      <c r="C1" s="148"/>
      <c r="D1" s="148"/>
      <c r="E1" s="148"/>
      <c r="F1" s="148"/>
      <c r="G1" s="148"/>
      <c r="H1" s="16"/>
      <c r="I1" s="16"/>
      <c r="K1" s="3"/>
    </row>
    <row r="2" spans="1:12" ht="39" customHeight="1" x14ac:dyDescent="0.25">
      <c r="A2" s="24"/>
      <c r="B2" s="24"/>
      <c r="C2" s="24"/>
      <c r="D2" s="24"/>
      <c r="E2" s="24"/>
      <c r="F2" s="24"/>
      <c r="G2" s="24"/>
      <c r="H2" s="16"/>
      <c r="I2" s="16"/>
      <c r="K2" s="3"/>
    </row>
    <row r="3" spans="1:12" ht="12.75" customHeight="1" x14ac:dyDescent="0.2">
      <c r="A3" s="9" t="s">
        <v>3</v>
      </c>
      <c r="B3" s="149" t="s">
        <v>53</v>
      </c>
      <c r="C3" s="149"/>
      <c r="D3" s="149"/>
      <c r="E3" s="149"/>
      <c r="F3" s="11"/>
      <c r="G3" s="11"/>
      <c r="H3" s="16"/>
      <c r="I3" s="16"/>
      <c r="K3" s="3"/>
    </row>
    <row r="4" spans="1:12" ht="22.5" x14ac:dyDescent="0.2">
      <c r="A4" s="9" t="s">
        <v>4</v>
      </c>
      <c r="B4" s="10" t="str">
        <f>Orçamento!B3</f>
        <v>RUA DONA CLARA - BAIRRO DONA CLARA - TIMBÓ - SC</v>
      </c>
      <c r="C4" s="9"/>
      <c r="D4" s="11" t="str">
        <f>Orçamento!D3</f>
        <v>DATA: ABRIL/2017</v>
      </c>
      <c r="E4" s="11"/>
      <c r="F4" s="13"/>
      <c r="G4" s="12"/>
      <c r="H4" s="16"/>
      <c r="I4" s="16"/>
      <c r="K4" s="3"/>
    </row>
    <row r="5" spans="1:12" x14ac:dyDescent="0.2">
      <c r="A5" s="9"/>
      <c r="B5" s="10"/>
      <c r="C5" s="9"/>
      <c r="D5" s="11"/>
      <c r="E5" s="11"/>
      <c r="F5" s="11"/>
      <c r="G5" s="11"/>
      <c r="H5" s="16"/>
      <c r="I5" s="16"/>
      <c r="K5" s="3"/>
    </row>
    <row r="7" spans="1:12" s="6" customFormat="1" x14ac:dyDescent="0.2">
      <c r="A7" s="29" t="s">
        <v>0</v>
      </c>
      <c r="B7" s="29" t="s">
        <v>34</v>
      </c>
      <c r="C7" s="29" t="s">
        <v>35</v>
      </c>
      <c r="D7" s="29" t="s">
        <v>36</v>
      </c>
      <c r="E7" s="46" t="s">
        <v>37</v>
      </c>
      <c r="F7" s="46"/>
      <c r="G7" s="46" t="s">
        <v>38</v>
      </c>
      <c r="H7" s="46"/>
      <c r="I7" s="46" t="s">
        <v>39</v>
      </c>
      <c r="J7" s="47"/>
      <c r="K7" s="46" t="s">
        <v>40</v>
      </c>
      <c r="L7" s="29"/>
    </row>
    <row r="8" spans="1:12" x14ac:dyDescent="0.2">
      <c r="A8" s="26"/>
      <c r="B8" s="26"/>
      <c r="C8" s="26" t="s">
        <v>40</v>
      </c>
      <c r="D8" s="26"/>
      <c r="E8" s="26" t="s">
        <v>41</v>
      </c>
      <c r="F8" s="26" t="s">
        <v>36</v>
      </c>
      <c r="G8" s="26" t="s">
        <v>41</v>
      </c>
      <c r="H8" s="26" t="s">
        <v>36</v>
      </c>
      <c r="I8" s="26" t="s">
        <v>42</v>
      </c>
      <c r="J8" s="27" t="s">
        <v>36</v>
      </c>
      <c r="K8" s="26" t="s">
        <v>42</v>
      </c>
      <c r="L8" s="26" t="s">
        <v>36</v>
      </c>
    </row>
    <row r="9" spans="1:12" x14ac:dyDescent="0.2">
      <c r="A9" s="26">
        <v>1</v>
      </c>
      <c r="B9" s="26" t="str">
        <f>Orçamento!B6</f>
        <v>SERVIÇOS INICIAIS</v>
      </c>
      <c r="C9" s="28">
        <f>Orçamento!G10</f>
        <v>10693.420000000002</v>
      </c>
      <c r="D9" s="27">
        <f>C9/C17</f>
        <v>6.2755622431745026E-2</v>
      </c>
      <c r="E9" s="28">
        <f>F9*C9</f>
        <v>10693.420000000002</v>
      </c>
      <c r="F9" s="27">
        <v>1</v>
      </c>
      <c r="G9" s="28">
        <f>H9*C9</f>
        <v>0</v>
      </c>
      <c r="H9" s="26"/>
      <c r="I9" s="28">
        <f>J9*C9</f>
        <v>0</v>
      </c>
      <c r="J9" s="27"/>
      <c r="K9" s="3">
        <f>E9+G9+I9</f>
        <v>10693.420000000002</v>
      </c>
      <c r="L9" s="30">
        <f>K9/C9</f>
        <v>1</v>
      </c>
    </row>
    <row r="10" spans="1:12" x14ac:dyDescent="0.2">
      <c r="A10" s="26"/>
      <c r="B10" s="26"/>
      <c r="C10" s="26"/>
      <c r="D10" s="26"/>
      <c r="E10" s="28">
        <f t="shared" ref="E10:E16" si="0">F10*C10</f>
        <v>0</v>
      </c>
      <c r="F10" s="26"/>
      <c r="G10" s="28">
        <f t="shared" ref="G10:G16" si="1">H10*C10</f>
        <v>0</v>
      </c>
      <c r="H10" s="26"/>
      <c r="I10" s="28">
        <f t="shared" ref="I10:I16" si="2">J10*C10</f>
        <v>0</v>
      </c>
      <c r="J10" s="27"/>
      <c r="K10" s="28"/>
      <c r="L10" s="26"/>
    </row>
    <row r="11" spans="1:12" x14ac:dyDescent="0.2">
      <c r="A11" s="26">
        <v>2</v>
      </c>
      <c r="B11" s="26" t="str">
        <f>Orçamento!B11</f>
        <v>PAVIMENTAÇÃO</v>
      </c>
      <c r="C11" s="28">
        <f>Orçamento!G16</f>
        <v>82551.61</v>
      </c>
      <c r="D11" s="27">
        <f>C11/C17</f>
        <v>0.4844640599819951</v>
      </c>
      <c r="E11" s="28">
        <f t="shared" si="0"/>
        <v>49530.966</v>
      </c>
      <c r="F11" s="27">
        <v>0.6</v>
      </c>
      <c r="G11" s="28">
        <f t="shared" si="1"/>
        <v>33020.644</v>
      </c>
      <c r="H11" s="27">
        <v>0.4</v>
      </c>
      <c r="I11" s="28">
        <f t="shared" si="2"/>
        <v>0</v>
      </c>
      <c r="J11" s="27"/>
      <c r="K11" s="3">
        <f>E11+G11+I11</f>
        <v>82551.61</v>
      </c>
      <c r="L11" s="30">
        <f>K11/C11</f>
        <v>1</v>
      </c>
    </row>
    <row r="12" spans="1:12" x14ac:dyDescent="0.2">
      <c r="A12" s="26"/>
      <c r="B12" s="26"/>
      <c r="C12" s="26"/>
      <c r="D12" s="26"/>
      <c r="E12" s="28">
        <f t="shared" si="0"/>
        <v>0</v>
      </c>
      <c r="F12" s="26"/>
      <c r="G12" s="28">
        <f t="shared" si="1"/>
        <v>0</v>
      </c>
      <c r="H12" s="26"/>
      <c r="I12" s="28">
        <f t="shared" si="2"/>
        <v>0</v>
      </c>
      <c r="J12" s="27"/>
      <c r="K12" s="28"/>
      <c r="L12" s="26"/>
    </row>
    <row r="13" spans="1:12" x14ac:dyDescent="0.2">
      <c r="A13" s="26">
        <v>3</v>
      </c>
      <c r="B13" s="26" t="str">
        <f>Orçamento!B17</f>
        <v>PASSEIO</v>
      </c>
      <c r="C13" s="28">
        <f>Orçamento!G23</f>
        <v>74330.25</v>
      </c>
      <c r="D13" s="27">
        <f>C13/C17</f>
        <v>0.43621601922090547</v>
      </c>
      <c r="E13" s="28">
        <f t="shared" si="0"/>
        <v>44598.15</v>
      </c>
      <c r="F13" s="27">
        <v>0.6</v>
      </c>
      <c r="G13" s="28">
        <f t="shared" si="1"/>
        <v>29732.100000000002</v>
      </c>
      <c r="H13" s="27">
        <v>0.4</v>
      </c>
      <c r="I13" s="28">
        <f t="shared" si="2"/>
        <v>0</v>
      </c>
      <c r="J13" s="27"/>
      <c r="K13" s="3">
        <f>E13+G13+I13</f>
        <v>74330.25</v>
      </c>
      <c r="L13" s="30">
        <f>K13/C13</f>
        <v>1</v>
      </c>
    </row>
    <row r="14" spans="1:12" x14ac:dyDescent="0.2">
      <c r="A14" s="26"/>
      <c r="B14" s="26"/>
      <c r="C14" s="26"/>
      <c r="D14" s="26"/>
      <c r="E14" s="28">
        <f t="shared" si="0"/>
        <v>0</v>
      </c>
      <c r="F14" s="26"/>
      <c r="G14" s="28">
        <f t="shared" si="1"/>
        <v>0</v>
      </c>
      <c r="H14" s="26"/>
      <c r="I14" s="28">
        <f t="shared" si="2"/>
        <v>0</v>
      </c>
      <c r="J14" s="27"/>
      <c r="K14" s="28"/>
      <c r="L14" s="26"/>
    </row>
    <row r="15" spans="1:12" x14ac:dyDescent="0.2">
      <c r="A15" s="26">
        <v>4</v>
      </c>
      <c r="B15" s="26" t="str">
        <f>Orçamento!B24</f>
        <v>SINALIZAÇÃO</v>
      </c>
      <c r="C15" s="28">
        <f>Orçamento!G29</f>
        <v>2822.52</v>
      </c>
      <c r="D15" s="27">
        <f>C15/C17</f>
        <v>1.6564298365354484E-2</v>
      </c>
      <c r="E15" s="28">
        <f t="shared" si="0"/>
        <v>0</v>
      </c>
      <c r="F15" s="27"/>
      <c r="G15" s="28">
        <f t="shared" si="1"/>
        <v>564.50400000000002</v>
      </c>
      <c r="H15" s="27">
        <v>0.2</v>
      </c>
      <c r="I15" s="28">
        <f t="shared" si="2"/>
        <v>2258.0160000000001</v>
      </c>
      <c r="J15" s="27">
        <v>0.8</v>
      </c>
      <c r="K15" s="3">
        <f>E15+G15+I15</f>
        <v>2822.52</v>
      </c>
      <c r="L15" s="30">
        <f>K15/C15</f>
        <v>1</v>
      </c>
    </row>
    <row r="16" spans="1:12" x14ac:dyDescent="0.2">
      <c r="A16" s="26"/>
      <c r="B16" s="26"/>
      <c r="C16" s="26"/>
      <c r="D16" s="26"/>
      <c r="E16" s="28">
        <f t="shared" si="0"/>
        <v>0</v>
      </c>
      <c r="F16" s="26"/>
      <c r="G16" s="28">
        <f t="shared" si="1"/>
        <v>0</v>
      </c>
      <c r="H16" s="26"/>
      <c r="I16" s="28">
        <f t="shared" si="2"/>
        <v>0</v>
      </c>
      <c r="J16" s="27"/>
      <c r="K16" s="28"/>
      <c r="L16" s="26"/>
    </row>
    <row r="17" spans="1:12" s="6" customFormat="1" x14ac:dyDescent="0.2">
      <c r="A17" s="29"/>
      <c r="B17" s="29" t="s">
        <v>43</v>
      </c>
      <c r="C17" s="32">
        <f>SUM(C9:C16)</f>
        <v>170397.8</v>
      </c>
      <c r="D17" s="33">
        <f>D9+D11+D13+D15</f>
        <v>1</v>
      </c>
      <c r="E17" s="32"/>
      <c r="F17" s="29"/>
      <c r="G17" s="32"/>
      <c r="H17" s="29"/>
      <c r="I17" s="32"/>
      <c r="J17" s="31"/>
      <c r="K17" s="32">
        <f>K15+K13+K11+K9</f>
        <v>170397.80000000002</v>
      </c>
      <c r="L17" s="33">
        <f>K17/C17</f>
        <v>1.0000000000000002</v>
      </c>
    </row>
    <row r="18" spans="1:12" x14ac:dyDescent="0.2">
      <c r="A18" s="26"/>
      <c r="B18" s="26" t="s">
        <v>44</v>
      </c>
      <c r="C18" s="26"/>
      <c r="D18" s="26"/>
      <c r="E18" s="28">
        <f>SUM(E9:E17)</f>
        <v>104822.53599999999</v>
      </c>
      <c r="F18" s="27">
        <f>E18/C17</f>
        <v>0.61516366995348526</v>
      </c>
      <c r="G18" s="28">
        <f>SUM(G9:G17)</f>
        <v>63317.248000000007</v>
      </c>
      <c r="H18" s="27">
        <f>G18/C17</f>
        <v>0.37158489135423117</v>
      </c>
      <c r="I18" s="28">
        <f>SUM(I9:I17)</f>
        <v>2258.0160000000001</v>
      </c>
      <c r="J18" s="27">
        <f>I18/C17</f>
        <v>1.3251438692283587E-2</v>
      </c>
      <c r="K18" s="26"/>
      <c r="L18" s="26"/>
    </row>
    <row r="19" spans="1:12" s="6" customFormat="1" x14ac:dyDescent="0.2">
      <c r="A19" s="29"/>
      <c r="B19" s="29" t="s">
        <v>45</v>
      </c>
      <c r="C19" s="29"/>
      <c r="D19" s="29"/>
      <c r="E19" s="32">
        <f>E18</f>
        <v>104822.53599999999</v>
      </c>
      <c r="F19" s="31">
        <f>F18</f>
        <v>0.61516366995348526</v>
      </c>
      <c r="G19" s="32">
        <f t="shared" ref="G19:I19" si="3">G18+E19</f>
        <v>168139.78399999999</v>
      </c>
      <c r="H19" s="31">
        <f t="shared" si="3"/>
        <v>0.98674856130771649</v>
      </c>
      <c r="I19" s="32">
        <f t="shared" si="3"/>
        <v>170397.8</v>
      </c>
      <c r="J19" s="31">
        <f>J18+H19</f>
        <v>1</v>
      </c>
      <c r="K19" s="29"/>
      <c r="L19" s="29"/>
    </row>
  </sheetData>
  <mergeCells count="2">
    <mergeCell ref="A1:G1"/>
    <mergeCell ref="B3:E3"/>
  </mergeCells>
  <pageMargins left="0.51181102362204722" right="0.51181102362204722" top="2.3622047244094491" bottom="0.78740157480314965" header="0.31496062992125984" footer="0.31496062992125984"/>
  <pageSetup paperSize="9"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showGridLines="0" workbookViewId="0">
      <selection activeCell="D23" sqref="D23"/>
    </sheetView>
  </sheetViews>
  <sheetFormatPr defaultRowHeight="12.75" x14ac:dyDescent="0.2"/>
  <cols>
    <col min="1" max="1" width="8.5703125" customWidth="1"/>
    <col min="2" max="2" width="30" bestFit="1" customWidth="1"/>
    <col min="3" max="5" width="24.7109375" customWidth="1"/>
    <col min="6" max="6" width="13.140625" customWidth="1"/>
  </cols>
  <sheetData>
    <row r="1" spans="1:13" ht="15.75" x14ac:dyDescent="0.25">
      <c r="A1" s="148" t="s">
        <v>46</v>
      </c>
      <c r="B1" s="148"/>
      <c r="C1" s="148"/>
      <c r="D1" s="148"/>
      <c r="E1" s="148"/>
      <c r="F1" s="148"/>
    </row>
    <row r="2" spans="1:13" ht="39" customHeight="1" x14ac:dyDescent="0.25">
      <c r="A2" s="34"/>
      <c r="B2" s="34"/>
      <c r="C2" s="34"/>
      <c r="D2" s="34"/>
      <c r="E2" s="3"/>
    </row>
    <row r="3" spans="1:13" ht="12.75" customHeight="1" x14ac:dyDescent="0.2">
      <c r="A3" s="9" t="s">
        <v>3</v>
      </c>
      <c r="B3" s="149" t="s">
        <v>53</v>
      </c>
      <c r="C3" s="149"/>
      <c r="D3" s="149"/>
      <c r="E3" s="149"/>
      <c r="F3" s="11"/>
      <c r="G3" s="11"/>
      <c r="H3" s="16"/>
      <c r="I3" s="16"/>
      <c r="L3" s="25"/>
      <c r="M3" s="3"/>
    </row>
    <row r="4" spans="1:13" ht="22.5" x14ac:dyDescent="0.2">
      <c r="A4" s="9" t="s">
        <v>4</v>
      </c>
      <c r="B4" s="10" t="str">
        <f>Orçamento!B3</f>
        <v>RUA DONA CLARA - BAIRRO DONA CLARA - TIMBÓ - SC</v>
      </c>
      <c r="C4" s="9"/>
      <c r="D4" s="11" t="str">
        <f>Orçamento!D3</f>
        <v>DATA: ABRIL/2017</v>
      </c>
      <c r="E4" s="11"/>
      <c r="F4" s="13"/>
      <c r="G4" s="12"/>
      <c r="H4" s="16"/>
      <c r="I4" s="16"/>
      <c r="L4" s="25"/>
      <c r="M4" s="3"/>
    </row>
    <row r="6" spans="1:13" s="35" customFormat="1" x14ac:dyDescent="0.2">
      <c r="A6" s="150" t="s">
        <v>0</v>
      </c>
      <c r="B6" s="150" t="s">
        <v>34</v>
      </c>
      <c r="C6" s="150" t="s">
        <v>47</v>
      </c>
      <c r="D6" s="42" t="s">
        <v>48</v>
      </c>
      <c r="E6" s="150" t="s">
        <v>40</v>
      </c>
      <c r="F6" s="150"/>
    </row>
    <row r="7" spans="1:13" s="39" customFormat="1" x14ac:dyDescent="0.2">
      <c r="A7" s="150"/>
      <c r="B7" s="150"/>
      <c r="C7" s="150"/>
      <c r="D7" s="38" t="s">
        <v>49</v>
      </c>
      <c r="E7" s="150"/>
      <c r="F7" s="150"/>
    </row>
    <row r="8" spans="1:13" s="35" customFormat="1" x14ac:dyDescent="0.2">
      <c r="A8" s="36"/>
      <c r="B8" s="36"/>
      <c r="C8" s="37" t="s">
        <v>50</v>
      </c>
      <c r="D8" s="37" t="s">
        <v>42</v>
      </c>
      <c r="E8" s="36" t="s">
        <v>42</v>
      </c>
      <c r="F8" s="36" t="s">
        <v>36</v>
      </c>
    </row>
    <row r="9" spans="1:13" x14ac:dyDescent="0.2">
      <c r="A9" s="26">
        <v>1</v>
      </c>
      <c r="B9" s="26" t="str">
        <f>Orçamento!B6</f>
        <v>SERVIÇOS INICIAIS</v>
      </c>
      <c r="C9" s="28">
        <f>Orçamento!J10</f>
        <v>2809.66</v>
      </c>
      <c r="D9" s="28">
        <f>Orçamento!K10</f>
        <v>-415.86000000000013</v>
      </c>
      <c r="E9" s="3">
        <f>C9+D9</f>
        <v>2393.7999999999997</v>
      </c>
      <c r="F9" s="40" t="e">
        <f>E9/$E$19</f>
        <v>#REF!</v>
      </c>
    </row>
    <row r="10" spans="1:13" x14ac:dyDescent="0.2">
      <c r="A10" s="26"/>
      <c r="B10" s="26"/>
      <c r="C10" s="28"/>
      <c r="D10" s="28"/>
      <c r="E10" s="28"/>
      <c r="F10" s="26"/>
    </row>
    <row r="11" spans="1:13" x14ac:dyDescent="0.2">
      <c r="A11" s="26">
        <v>2</v>
      </c>
      <c r="B11" s="26" t="str">
        <f>Orçamento!B11</f>
        <v>PAVIMENTAÇÃO</v>
      </c>
      <c r="C11" s="28">
        <f>Orçamento!J16</f>
        <v>96892.82</v>
      </c>
      <c r="D11" s="28">
        <f>Orçamento!K16</f>
        <v>-14341.21</v>
      </c>
      <c r="E11" s="3">
        <f>C11+D11</f>
        <v>82551.610000000015</v>
      </c>
      <c r="F11" s="40" t="e">
        <f>E11/$E$19</f>
        <v>#REF!</v>
      </c>
    </row>
    <row r="12" spans="1:13" x14ac:dyDescent="0.2">
      <c r="A12" s="26"/>
      <c r="B12" s="26"/>
      <c r="C12" s="28"/>
      <c r="D12" s="28"/>
      <c r="E12" s="28"/>
      <c r="F12" s="26"/>
    </row>
    <row r="13" spans="1:13" x14ac:dyDescent="0.2">
      <c r="A13" s="26">
        <v>3</v>
      </c>
      <c r="B13" s="26" t="str">
        <f>Orçamento!B17</f>
        <v>PASSEIO</v>
      </c>
      <c r="C13" s="28" t="e">
        <f>Orçamento!J23</f>
        <v>#REF!</v>
      </c>
      <c r="D13" s="28" t="e">
        <f>Orçamento!K23</f>
        <v>#REF!</v>
      </c>
      <c r="E13" s="3" t="e">
        <f>C13+D13</f>
        <v>#REF!</v>
      </c>
      <c r="F13" s="40" t="e">
        <f>E13/$E$19</f>
        <v>#REF!</v>
      </c>
    </row>
    <row r="14" spans="1:13" x14ac:dyDescent="0.2">
      <c r="A14" s="26"/>
      <c r="B14" s="26"/>
      <c r="C14" s="28"/>
      <c r="D14" s="28"/>
      <c r="E14" s="28"/>
      <c r="F14" s="26"/>
    </row>
    <row r="15" spans="1:13" x14ac:dyDescent="0.2">
      <c r="A15" s="26">
        <v>4</v>
      </c>
      <c r="B15" s="26" t="str">
        <f>Orçamento!B24</f>
        <v>SINALIZAÇÃO</v>
      </c>
      <c r="C15" s="28">
        <f>Orçamento!J29</f>
        <v>2626.35</v>
      </c>
      <c r="D15" s="28">
        <f>Orçamento!K29</f>
        <v>-388.73</v>
      </c>
      <c r="E15" s="3">
        <f>C15+D15</f>
        <v>2237.62</v>
      </c>
      <c r="F15" s="40" t="e">
        <f>E15/$E$19</f>
        <v>#REF!</v>
      </c>
    </row>
    <row r="16" spans="1:13" x14ac:dyDescent="0.2">
      <c r="A16" s="26"/>
      <c r="B16" s="26"/>
      <c r="C16" s="28"/>
      <c r="D16" s="28"/>
      <c r="E16" s="28"/>
      <c r="F16" s="26"/>
    </row>
    <row r="17" spans="1:6" x14ac:dyDescent="0.2">
      <c r="A17" s="26">
        <v>5</v>
      </c>
      <c r="B17" s="26" t="e">
        <f>Orçamento!#REF!</f>
        <v>#REF!</v>
      </c>
      <c r="C17" s="28" t="e">
        <f>Orçamento!#REF!</f>
        <v>#REF!</v>
      </c>
      <c r="D17" s="28" t="e">
        <f>Orçamento!#REF!</f>
        <v>#REF!</v>
      </c>
      <c r="E17" s="3" t="e">
        <f>C17+D17</f>
        <v>#REF!</v>
      </c>
      <c r="F17" s="40" t="e">
        <f>E17/$E$19</f>
        <v>#REF!</v>
      </c>
    </row>
    <row r="18" spans="1:6" x14ac:dyDescent="0.2">
      <c r="A18" s="26"/>
      <c r="B18" s="26"/>
      <c r="C18" s="28"/>
      <c r="D18" s="28"/>
      <c r="E18" s="28"/>
      <c r="F18" s="26"/>
    </row>
    <row r="19" spans="1:6" s="6" customFormat="1" x14ac:dyDescent="0.2">
      <c r="A19" s="29"/>
      <c r="B19" s="29" t="s">
        <v>43</v>
      </c>
      <c r="C19" s="32" t="e">
        <f>SUM(C9:C18)</f>
        <v>#REF!</v>
      </c>
      <c r="D19" s="32" t="e">
        <f>SUM(D9:D18)</f>
        <v>#REF!</v>
      </c>
      <c r="E19" s="32" t="e">
        <f>SUM(E9:E18)</f>
        <v>#REF!</v>
      </c>
      <c r="F19" s="29"/>
    </row>
  </sheetData>
  <mergeCells count="6">
    <mergeCell ref="E6:F7"/>
    <mergeCell ref="A1:F1"/>
    <mergeCell ref="A6:A7"/>
    <mergeCell ref="B6:B7"/>
    <mergeCell ref="C6:C7"/>
    <mergeCell ref="B3:E3"/>
  </mergeCells>
  <pageMargins left="0.51181102362204722" right="0.51181102362204722" top="2.3622047244094491" bottom="0.78740157480314965" header="0.31496062992125984" footer="0.31496062992125984"/>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Orçamento</vt:lpstr>
      <vt:lpstr>Cronograma</vt:lpstr>
      <vt:lpstr>QCI</vt:lpstr>
      <vt:lpstr>Orçamento!Area_de_impressao</vt:lpstr>
    </vt:vector>
  </TitlesOfParts>
  <Company>Prefeitura Municipal de Timbo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dc:creator>
  <cp:lastModifiedBy>Felipe Ramos dos Santos</cp:lastModifiedBy>
  <cp:lastPrinted>2017-07-10T14:49:21Z</cp:lastPrinted>
  <dcterms:created xsi:type="dcterms:W3CDTF">2001-12-06T19:05:24Z</dcterms:created>
  <dcterms:modified xsi:type="dcterms:W3CDTF">2017-08-01T11:54:58Z</dcterms:modified>
</cp:coreProperties>
</file>